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d.logsdon9513\OneDrive - US Army\Desktop\"/>
    </mc:Choice>
  </mc:AlternateContent>
  <xr:revisionPtr revIDLastSave="0" documentId="13_ncr:1_{31A41835-3B75-4C01-AE63-9B77FD34E7C5}" xr6:coauthVersionLast="47" xr6:coauthVersionMax="47" xr10:uidLastSave="{00000000-0000-0000-0000-000000000000}"/>
  <bookViews>
    <workbookView xWindow="-108" yWindow="84" windowWidth="23256" windowHeight="12264" activeTab="1" xr2:uid="{347C9F27-344A-4034-85DB-29CBE9E0F1A3}"/>
  </bookViews>
  <sheets>
    <sheet name="INDEX" sheetId="2" r:id="rId1"/>
    <sheet name="Sheet1" sheetId="64" r:id="rId2"/>
    <sheet name="Sheet4" sheetId="68" r:id="rId3"/>
    <sheet name="Sheet3" sheetId="67" r:id="rId4"/>
    <sheet name="Sheet2" sheetId="6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64" l="1"/>
  <c r="B64" i="64"/>
  <c r="B63" i="64"/>
  <c r="B61" i="64"/>
  <c r="B60" i="64"/>
  <c r="B59" i="64"/>
  <c r="B58" i="64"/>
  <c r="B57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38" i="64"/>
  <c r="B37" i="64"/>
  <c r="B36" i="64"/>
  <c r="B35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B11" i="64"/>
  <c r="B10" i="64"/>
  <c r="B9" i="64"/>
  <c r="B8" i="64"/>
  <c r="B7" i="64"/>
  <c r="B6" i="64"/>
  <c r="B5" i="64"/>
  <c r="B4" i="64"/>
  <c r="B3" i="64"/>
  <c r="K10" i="66"/>
  <c r="I9" i="66"/>
  <c r="G8" i="66"/>
  <c r="M25" i="66"/>
  <c r="Q12" i="67"/>
  <c r="P12" i="67"/>
  <c r="O12" i="67"/>
  <c r="N12" i="67"/>
  <c r="M12" i="67"/>
  <c r="L12" i="67"/>
  <c r="K12" i="67"/>
  <c r="J12" i="67"/>
  <c r="I12" i="67"/>
  <c r="H12" i="67"/>
  <c r="G12" i="67"/>
  <c r="F5" i="67"/>
  <c r="Q6" i="67" s="1"/>
  <c r="Q9" i="67"/>
  <c r="M9" i="67"/>
  <c r="I9" i="67"/>
  <c r="F11" i="67"/>
  <c r="F8" i="67"/>
  <c r="O9" i="67" s="1"/>
  <c r="F2" i="67"/>
  <c r="Q3" i="67" s="1"/>
  <c r="F7" i="66"/>
  <c r="F8" i="66" s="1"/>
  <c r="B7" i="66"/>
  <c r="B10" i="66" s="1"/>
  <c r="K7" i="66"/>
  <c r="K9" i="66" s="1"/>
  <c r="J7" i="66"/>
  <c r="J9" i="66" s="1"/>
  <c r="I7" i="66"/>
  <c r="I10" i="66" s="1"/>
  <c r="H7" i="66"/>
  <c r="H10" i="66" s="1"/>
  <c r="G7" i="66"/>
  <c r="G10" i="66" s="1"/>
  <c r="E7" i="66"/>
  <c r="E10" i="66" s="1"/>
  <c r="D7" i="66"/>
  <c r="D10" i="66" s="1"/>
  <c r="C7" i="66"/>
  <c r="C10" i="66" s="1"/>
  <c r="H8" i="66" l="1"/>
  <c r="H9" i="66"/>
  <c r="J10" i="66"/>
  <c r="I8" i="66"/>
  <c r="G9" i="66"/>
  <c r="B8" i="66"/>
  <c r="J8" i="66"/>
  <c r="F9" i="66"/>
  <c r="C8" i="66"/>
  <c r="K8" i="66"/>
  <c r="E9" i="66"/>
  <c r="D8" i="66"/>
  <c r="B9" i="66"/>
  <c r="D9" i="66"/>
  <c r="F10" i="66"/>
  <c r="E8" i="66"/>
  <c r="C9" i="66"/>
  <c r="O6" i="67"/>
  <c r="H9" i="67"/>
  <c r="L9" i="67"/>
  <c r="P9" i="67"/>
  <c r="J3" i="67"/>
  <c r="J9" i="67"/>
  <c r="N9" i="67"/>
  <c r="I3" i="67"/>
  <c r="G6" i="67"/>
  <c r="J6" i="67"/>
  <c r="N6" i="67"/>
  <c r="G9" i="67"/>
  <c r="K9" i="67"/>
  <c r="K3" i="67"/>
  <c r="L3" i="67"/>
  <c r="M3" i="67"/>
  <c r="H6" i="67"/>
  <c r="N3" i="67"/>
  <c r="I6" i="67"/>
  <c r="L6" i="67"/>
  <c r="P6" i="67"/>
  <c r="O3" i="67"/>
  <c r="G3" i="67"/>
  <c r="P3" i="67"/>
  <c r="K6" i="67"/>
  <c r="M6" i="67"/>
  <c r="H3" i="67"/>
</calcChain>
</file>

<file path=xl/sharedStrings.xml><?xml version="1.0" encoding="utf-8"?>
<sst xmlns="http://schemas.openxmlformats.org/spreadsheetml/2006/main" count="276" uniqueCount="179">
  <si>
    <t>TABLE #</t>
  </si>
  <si>
    <t>LOCATION</t>
  </si>
  <si>
    <t>STATE OF ALASKA</t>
  </si>
  <si>
    <t>SATE OF HAWAII</t>
  </si>
  <si>
    <t>Washington-Baltimore-Arlington, DC-MD-VA-WV-PA</t>
  </si>
  <si>
    <t>Virginia Beach-Norfolk, VA-NC</t>
  </si>
  <si>
    <t>Tucson-Nogales, AZ</t>
  </si>
  <si>
    <t>St. Louis-St. Charles-Farmington, MO-IL</t>
  </si>
  <si>
    <t>Seattle-Tacoma, WA</t>
  </si>
  <si>
    <t>Albany-Schenectady, NY-MA</t>
  </si>
  <si>
    <t>Albuquerque-Santa Fe-Las Vegas, NM</t>
  </si>
  <si>
    <t>Atlanta--Athens-Clarke County--Sandy Springs, GA-AL</t>
  </si>
  <si>
    <t>Austin-Round Rock, TX</t>
  </si>
  <si>
    <t>Birmingham-Hoover-Talladega, AL</t>
  </si>
  <si>
    <t>Boston-Worcester-Providence, MA-RI-NH-ME</t>
  </si>
  <si>
    <t>Buffalo-Cheektowaga, NY</t>
  </si>
  <si>
    <t>Burlington-South Burlington, VT</t>
  </si>
  <si>
    <t>Charlotte-Concord, NC-SC</t>
  </si>
  <si>
    <t>Chicago-Naperville, IL-IN-WI</t>
  </si>
  <si>
    <t>Cincinnati-Wilmington-Maysville, OH-KY-IN</t>
  </si>
  <si>
    <t>Cleveland-Akron-Canton, OH</t>
  </si>
  <si>
    <t>Colorado Springs, CO</t>
  </si>
  <si>
    <t>Columbus-Marion-Zanesville, OH</t>
  </si>
  <si>
    <t>Corpus Christi-Kingsville-Alice, TX</t>
  </si>
  <si>
    <t>Dallas-Fort Worth, TX-OK</t>
  </si>
  <si>
    <t>Davenport-Moline, IA-IL</t>
  </si>
  <si>
    <t>Dayton-Springfield-Sidney, OH</t>
  </si>
  <si>
    <t>Denver-Aurora, CO</t>
  </si>
  <si>
    <t>Des Moines-Ames-West Des Moines, IA</t>
  </si>
  <si>
    <t>Detroit-Warren-Ann Arbor, MI</t>
  </si>
  <si>
    <t>Harrisburg-Lebanon, PA</t>
  </si>
  <si>
    <t>Hartford-West Hartford, CT-MA</t>
  </si>
  <si>
    <t>Houston-The Woodlands, TX</t>
  </si>
  <si>
    <t>Huntsville-Decatur-Albertville, AL</t>
  </si>
  <si>
    <t>Indianapolis-Carmel-Muncie, IN</t>
  </si>
  <si>
    <t>Kansas City-Overland Park-Kansas City, MO-KS</t>
  </si>
  <si>
    <t>Laredo, TX</t>
  </si>
  <si>
    <t>Las Vegas-Henderson, NV-AZ</t>
  </si>
  <si>
    <t>Los Angeles-Long Beach, CA</t>
  </si>
  <si>
    <t>Miami-Fort Lauderdale-Port St. Lucie, FL</t>
  </si>
  <si>
    <t>Milwaukee-Racine-Waukesha, WI</t>
  </si>
  <si>
    <t>Minneapolis-St. Paul, MN-WI</t>
  </si>
  <si>
    <t>New York-Newark, NY-NJ-CT-PA</t>
  </si>
  <si>
    <t>Omaha-Council Bluffs-Fremont, NE-IA</t>
  </si>
  <si>
    <t>Palm Bay-Melbourne-Titusville, FL</t>
  </si>
  <si>
    <t>Philadelphia-Reading-Camden, PA-NJ-DE-MD</t>
  </si>
  <si>
    <t>Phoenix-Mesa-Scottsdale, AZ</t>
  </si>
  <si>
    <t>Pittsburgh-New Castle-Weirton, PA-OH-WV</t>
  </si>
  <si>
    <t>Portland-Vancouver-Salem, OR-WA</t>
  </si>
  <si>
    <t>Raleigh-Durham-Chapel Hill, NC</t>
  </si>
  <si>
    <t>Richmond, VA</t>
  </si>
  <si>
    <t>Sacramento-Roseville, CA-NV</t>
  </si>
  <si>
    <t>San Antonio-New Braunfels-Pearsall, TX</t>
  </si>
  <si>
    <t>San Diego-Carlsbad, CA</t>
  </si>
  <si>
    <t>San Jose-San Francisco-Oakland, CA</t>
  </si>
  <si>
    <t>Rest of United States (Consisting of those portions
 of the United States and its territories and possessions as listed in 5 CFR 591.205 not located within another locality pay area.)</t>
  </si>
  <si>
    <t xml:space="preserve"> </t>
  </si>
  <si>
    <t>RENO-FERNLEY, NV</t>
  </si>
  <si>
    <t>ROCHESTER-BATAVIA-SENECA FALLS, NY</t>
  </si>
  <si>
    <t>SPOKANE-SPOKANE VALLEY-COEUR D'ALENE, WA-ID</t>
  </si>
  <si>
    <t>RUS</t>
  </si>
  <si>
    <t>AK</t>
  </si>
  <si>
    <t>HI</t>
  </si>
  <si>
    <t>DCB</t>
  </si>
  <si>
    <t>VB</t>
  </si>
  <si>
    <t>TU</t>
  </si>
  <si>
    <t>SL</t>
  </si>
  <si>
    <t>SEA</t>
  </si>
  <si>
    <t>AL</t>
  </si>
  <si>
    <t>AQ</t>
  </si>
  <si>
    <t>ATL</t>
  </si>
  <si>
    <t>AU</t>
  </si>
  <si>
    <t>BH</t>
  </si>
  <si>
    <t>BOS</t>
  </si>
  <si>
    <t>BU</t>
  </si>
  <si>
    <t>BN</t>
  </si>
  <si>
    <t>CT</t>
  </si>
  <si>
    <t>CHI</t>
  </si>
  <si>
    <t>CIN</t>
  </si>
  <si>
    <t>CLE</t>
  </si>
  <si>
    <t>CS</t>
  </si>
  <si>
    <t>COL</t>
  </si>
  <si>
    <t>CC</t>
  </si>
  <si>
    <t>DWF</t>
  </si>
  <si>
    <t>DV</t>
  </si>
  <si>
    <t>DAY</t>
  </si>
  <si>
    <t>DEN</t>
  </si>
  <si>
    <t>DM</t>
  </si>
  <si>
    <t>DET</t>
  </si>
  <si>
    <t>HAR</t>
  </si>
  <si>
    <t>HOU</t>
  </si>
  <si>
    <t>HNT</t>
  </si>
  <si>
    <t>IND</t>
  </si>
  <si>
    <t>KC</t>
  </si>
  <si>
    <t>LR</t>
  </si>
  <si>
    <t>LV</t>
  </si>
  <si>
    <t>LA</t>
  </si>
  <si>
    <t>MFL</t>
  </si>
  <si>
    <t>MIL</t>
  </si>
  <si>
    <t>MSP</t>
  </si>
  <si>
    <t>NY</t>
  </si>
  <si>
    <t>OM</t>
  </si>
  <si>
    <t>PB</t>
  </si>
  <si>
    <t>PHL</t>
  </si>
  <si>
    <t>PX</t>
  </si>
  <si>
    <t>PIT</t>
  </si>
  <si>
    <t>POR</t>
  </si>
  <si>
    <t>RA</t>
  </si>
  <si>
    <t>RCH</t>
  </si>
  <si>
    <t>SO</t>
  </si>
  <si>
    <t>SF</t>
  </si>
  <si>
    <t>RN</t>
  </si>
  <si>
    <t>RT</t>
  </si>
  <si>
    <t>SN</t>
  </si>
  <si>
    <t>FN</t>
  </si>
  <si>
    <t>FRESNO-MADERA-HANFORD CA</t>
  </si>
  <si>
    <t>locality code</t>
  </si>
  <si>
    <t>HB</t>
  </si>
  <si>
    <t>SAC</t>
  </si>
  <si>
    <t>SD</t>
  </si>
  <si>
    <t>locname</t>
  </si>
  <si>
    <t>STEP 2</t>
  </si>
  <si>
    <t>STEP 3</t>
  </si>
  <si>
    <t>STEP 4</t>
  </si>
  <si>
    <t>STEP 6</t>
  </si>
  <si>
    <t>STEP 5</t>
  </si>
  <si>
    <t>STEP 7</t>
  </si>
  <si>
    <t>STEP 8</t>
  </si>
  <si>
    <t>DFW</t>
  </si>
  <si>
    <t>MONTHLY
INCREASE</t>
  </si>
  <si>
    <t>ANNUAL
INCREASE</t>
  </si>
  <si>
    <t>TABLE</t>
  </si>
  <si>
    <t xml:space="preserve">from us department of state </t>
  </si>
  <si>
    <t>Germany</t>
  </si>
  <si>
    <t>Korea</t>
  </si>
  <si>
    <t>Japan</t>
  </si>
  <si>
    <t>step 2</t>
  </si>
  <si>
    <t>js1</t>
  </si>
  <si>
    <t>js2</t>
  </si>
  <si>
    <t>js3</t>
  </si>
  <si>
    <t>js4</t>
  </si>
  <si>
    <t>js5</t>
  </si>
  <si>
    <t>js6</t>
  </si>
  <si>
    <t>js8</t>
  </si>
  <si>
    <t>js9</t>
  </si>
  <si>
    <t>js10</t>
  </si>
  <si>
    <t>DAI/SAI</t>
  </si>
  <si>
    <t>GERMANY 30%</t>
  </si>
  <si>
    <t>KOREA 15%</t>
  </si>
  <si>
    <t>JAPAN 25%</t>
  </si>
  <si>
    <t>GER</t>
  </si>
  <si>
    <t>JAP</t>
  </si>
  <si>
    <t>KOR</t>
  </si>
  <si>
    <t>JS6</t>
  </si>
  <si>
    <t>JS7</t>
  </si>
  <si>
    <t>JS8</t>
  </si>
  <si>
    <t>GERMANY</t>
  </si>
  <si>
    <t>JAPAN</t>
  </si>
  <si>
    <t>KOREA</t>
  </si>
  <si>
    <t>JSIPS 1</t>
  </si>
  <si>
    <t>JSIPS 2</t>
  </si>
  <si>
    <t>JSIPS 3</t>
  </si>
  <si>
    <t xml:space="preserve">JSIPS 4
</t>
  </si>
  <si>
    <t>JSIPS  5</t>
  </si>
  <si>
    <t>JSIPS 6</t>
  </si>
  <si>
    <t>JSIPS 7</t>
  </si>
  <si>
    <t>JSIPS 8</t>
  </si>
  <si>
    <t>ENLISTED JSIPS 3
SAI/DAI</t>
  </si>
  <si>
    <t>ENLISTED JSIPS 4
SAI/DAI</t>
  </si>
  <si>
    <t>ENLISTED JSIPS 5
SAI/DAI</t>
  </si>
  <si>
    <t>ANNUAL COLA</t>
  </si>
  <si>
    <t>MONTHY COLA</t>
  </si>
  <si>
    <t>PUERTO RICO</t>
  </si>
  <si>
    <t>VI/GU/MP</t>
  </si>
  <si>
    <t>PR</t>
  </si>
  <si>
    <t>VIRGIN ISLANDS/GUAM/MARIANA ISLANDS</t>
  </si>
  <si>
    <t xml:space="preserve">JAP </t>
  </si>
  <si>
    <t>Grandfathered Percentage 
Increase</t>
  </si>
  <si>
    <t>LOCNAME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</si>
</sst>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Fill="1" applyBorder="1"/>
    <xf numFmtId="8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10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0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0" fontId="3" fillId="0" borderId="1" xfId="0" applyNumberFormat="1" applyFont="1" applyBorder="1" applyAlignment="1">
      <alignment horizontal="left"/>
    </xf>
    <xf numFmtId="1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0" fontId="0" fillId="0" borderId="1" xfId="0" applyNumberFormat="1" applyBorder="1"/>
    <xf numFmtId="8" fontId="0" fillId="0" borderId="1" xfId="0" applyNumberFormat="1" applyBorder="1"/>
    <xf numFmtId="8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7</xdr:col>
      <xdr:colOff>155444</xdr:colOff>
      <xdr:row>31</xdr:row>
      <xdr:rowOff>22404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59CC1C-CA18-4039-6E15-B4DF96135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10225"/>
          <a:ext cx="6123809" cy="36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myeitaas-my.sharepoint-mil.us/personal/petina_r_duncan_civ_army_mil/Documents/DuncanPR2/move%20to%20my%20icloud/new%20pay%20model/2024%20JSCIPS%20pay%20table.xlsx" TargetMode="External"/><Relationship Id="rId1" Type="http://schemas.openxmlformats.org/officeDocument/2006/relationships/externalLinkPath" Target="https://armyeitaas-my.sharepoint-mil.us/personal/petina_r_duncan_civ_army_mil/Documents/DuncanPR2/move%20to%20my%20icloud/new%20pay%20model/2024%20JSCIPS%20pay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Sheet1"/>
      <sheetName val="Sheet2"/>
    </sheetNames>
    <sheetDataSet>
      <sheetData sheetId="0" refreshError="1"/>
      <sheetData sheetId="1" refreshError="1">
        <row r="1">
          <cell r="A1" t="str">
            <v>locname</v>
          </cell>
          <cell r="B1" t="str">
            <v>TABLE</v>
          </cell>
        </row>
        <row r="2">
          <cell r="A2"/>
          <cell r="B2"/>
        </row>
        <row r="3">
          <cell r="A3" t="str">
            <v>RUS</v>
          </cell>
          <cell r="B3">
            <v>1</v>
          </cell>
        </row>
        <row r="4">
          <cell r="A4" t="str">
            <v>AK</v>
          </cell>
          <cell r="B4">
            <v>2</v>
          </cell>
        </row>
        <row r="5">
          <cell r="A5" t="str">
            <v>HI</v>
          </cell>
          <cell r="B5">
            <v>3</v>
          </cell>
        </row>
        <row r="6">
          <cell r="A6" t="str">
            <v>DCB</v>
          </cell>
          <cell r="B6">
            <v>4</v>
          </cell>
        </row>
        <row r="7">
          <cell r="A7" t="str">
            <v>VB</v>
          </cell>
          <cell r="B7">
            <v>5</v>
          </cell>
        </row>
        <row r="8">
          <cell r="A8" t="str">
            <v>TU</v>
          </cell>
          <cell r="B8">
            <v>6</v>
          </cell>
        </row>
        <row r="9">
          <cell r="A9" t="str">
            <v>SL</v>
          </cell>
          <cell r="B9">
            <v>7</v>
          </cell>
        </row>
        <row r="10">
          <cell r="A10" t="str">
            <v>SEA</v>
          </cell>
          <cell r="B10">
            <v>8</v>
          </cell>
        </row>
        <row r="11">
          <cell r="A11" t="str">
            <v>AL</v>
          </cell>
          <cell r="B11">
            <v>9</v>
          </cell>
        </row>
        <row r="12">
          <cell r="A12" t="str">
            <v>AQ</v>
          </cell>
          <cell r="B12">
            <v>10</v>
          </cell>
        </row>
        <row r="13">
          <cell r="A13" t="str">
            <v>ATL</v>
          </cell>
          <cell r="B13">
            <v>11</v>
          </cell>
        </row>
        <row r="14">
          <cell r="A14" t="str">
            <v>AU</v>
          </cell>
          <cell r="B14">
            <v>12</v>
          </cell>
        </row>
        <row r="15">
          <cell r="A15" t="str">
            <v>BH</v>
          </cell>
          <cell r="B15">
            <v>13</v>
          </cell>
        </row>
        <row r="16">
          <cell r="A16" t="str">
            <v>BOS</v>
          </cell>
          <cell r="B16">
            <v>14</v>
          </cell>
        </row>
        <row r="17">
          <cell r="A17" t="str">
            <v>BU</v>
          </cell>
          <cell r="B17">
            <v>15</v>
          </cell>
        </row>
        <row r="18">
          <cell r="A18" t="str">
            <v>BN</v>
          </cell>
          <cell r="B18">
            <v>16</v>
          </cell>
        </row>
        <row r="19">
          <cell r="A19" t="str">
            <v>CT</v>
          </cell>
          <cell r="B19">
            <v>17</v>
          </cell>
        </row>
        <row r="20">
          <cell r="A20" t="str">
            <v>CHI</v>
          </cell>
          <cell r="B20">
            <v>18</v>
          </cell>
        </row>
        <row r="21">
          <cell r="A21" t="str">
            <v>CIN</v>
          </cell>
          <cell r="B21">
            <v>19</v>
          </cell>
        </row>
        <row r="22">
          <cell r="A22" t="str">
            <v>CLE</v>
          </cell>
          <cell r="B22">
            <v>20</v>
          </cell>
        </row>
        <row r="23">
          <cell r="A23" t="str">
            <v>CS</v>
          </cell>
          <cell r="B23">
            <v>21</v>
          </cell>
        </row>
        <row r="24">
          <cell r="A24" t="str">
            <v>COL</v>
          </cell>
          <cell r="B24">
            <v>22</v>
          </cell>
        </row>
        <row r="25">
          <cell r="A25" t="str">
            <v>CC</v>
          </cell>
          <cell r="B25">
            <v>23</v>
          </cell>
        </row>
        <row r="26">
          <cell r="A26" t="str">
            <v>DFW</v>
          </cell>
          <cell r="B26">
            <v>24</v>
          </cell>
        </row>
        <row r="27">
          <cell r="A27" t="str">
            <v>DV</v>
          </cell>
          <cell r="B27">
            <v>25</v>
          </cell>
        </row>
        <row r="28">
          <cell r="A28" t="str">
            <v>DAY</v>
          </cell>
          <cell r="B28">
            <v>26</v>
          </cell>
        </row>
        <row r="29">
          <cell r="A29" t="str">
            <v>DEN</v>
          </cell>
          <cell r="B29">
            <v>27</v>
          </cell>
        </row>
        <row r="30">
          <cell r="A30" t="str">
            <v>locname</v>
          </cell>
          <cell r="B30" t="str">
            <v>TABLE</v>
          </cell>
        </row>
        <row r="31">
          <cell r="A31" t="str">
            <v>DM</v>
          </cell>
          <cell r="B31">
            <v>28</v>
          </cell>
        </row>
        <row r="32">
          <cell r="A32" t="str">
            <v>DET</v>
          </cell>
          <cell r="B32">
            <v>29</v>
          </cell>
        </row>
        <row r="33">
          <cell r="A33" t="str">
            <v>HB</v>
          </cell>
          <cell r="B33">
            <v>30</v>
          </cell>
        </row>
        <row r="34">
          <cell r="A34" t="str">
            <v>HAR</v>
          </cell>
          <cell r="B34">
            <v>31</v>
          </cell>
        </row>
        <row r="35">
          <cell r="A35" t="str">
            <v>HOU</v>
          </cell>
          <cell r="B35">
            <v>32</v>
          </cell>
        </row>
        <row r="36">
          <cell r="A36" t="str">
            <v>HNT</v>
          </cell>
          <cell r="B36">
            <v>33</v>
          </cell>
        </row>
        <row r="37">
          <cell r="A37" t="str">
            <v>IND</v>
          </cell>
          <cell r="B37">
            <v>34</v>
          </cell>
        </row>
        <row r="38">
          <cell r="A38" t="str">
            <v>KC</v>
          </cell>
          <cell r="B38">
            <v>35</v>
          </cell>
        </row>
        <row r="39">
          <cell r="A39" t="str">
            <v>LR</v>
          </cell>
          <cell r="B39">
            <v>36</v>
          </cell>
        </row>
        <row r="40">
          <cell r="A40" t="str">
            <v>LV</v>
          </cell>
          <cell r="B40">
            <v>37</v>
          </cell>
        </row>
        <row r="41">
          <cell r="A41" t="str">
            <v>LA</v>
          </cell>
          <cell r="B41">
            <v>38</v>
          </cell>
        </row>
        <row r="42">
          <cell r="A42" t="str">
            <v>MFL</v>
          </cell>
          <cell r="B42">
            <v>39</v>
          </cell>
        </row>
        <row r="43">
          <cell r="A43" t="str">
            <v>MIL</v>
          </cell>
          <cell r="B43">
            <v>40</v>
          </cell>
        </row>
        <row r="44">
          <cell r="A44" t="str">
            <v>MSP</v>
          </cell>
          <cell r="B44">
            <v>41</v>
          </cell>
        </row>
        <row r="45">
          <cell r="A45" t="str">
            <v>NY</v>
          </cell>
          <cell r="B45">
            <v>42</v>
          </cell>
        </row>
        <row r="46">
          <cell r="A46" t="str">
            <v>OM</v>
          </cell>
          <cell r="B46">
            <v>43</v>
          </cell>
        </row>
        <row r="47">
          <cell r="A47" t="str">
            <v>PB</v>
          </cell>
          <cell r="B47">
            <v>44</v>
          </cell>
        </row>
        <row r="48">
          <cell r="A48" t="str">
            <v>PHL</v>
          </cell>
          <cell r="B48">
            <v>45</v>
          </cell>
        </row>
        <row r="49">
          <cell r="A49" t="str">
            <v>PX</v>
          </cell>
          <cell r="B49">
            <v>46</v>
          </cell>
        </row>
        <row r="50">
          <cell r="A50" t="str">
            <v>PIT</v>
          </cell>
          <cell r="B50">
            <v>47</v>
          </cell>
        </row>
        <row r="51">
          <cell r="A51" t="str">
            <v>POR</v>
          </cell>
          <cell r="B51">
            <v>48</v>
          </cell>
        </row>
        <row r="52">
          <cell r="A52" t="str">
            <v>RA</v>
          </cell>
          <cell r="B52">
            <v>49</v>
          </cell>
        </row>
        <row r="53">
          <cell r="A53" t="str">
            <v>RCH</v>
          </cell>
          <cell r="B53">
            <v>50</v>
          </cell>
        </row>
        <row r="54">
          <cell r="A54" t="str">
            <v>SAC</v>
          </cell>
          <cell r="B54">
            <v>51</v>
          </cell>
        </row>
        <row r="55">
          <cell r="A55" t="str">
            <v>SO</v>
          </cell>
          <cell r="B55">
            <v>52</v>
          </cell>
        </row>
        <row r="56">
          <cell r="A56" t="str">
            <v>SD</v>
          </cell>
          <cell r="B56">
            <v>53</v>
          </cell>
        </row>
        <row r="57">
          <cell r="A57" t="str">
            <v>SF</v>
          </cell>
          <cell r="B57">
            <v>54</v>
          </cell>
        </row>
        <row r="58">
          <cell r="A58" t="str">
            <v>RN</v>
          </cell>
          <cell r="B58">
            <v>55</v>
          </cell>
        </row>
        <row r="59">
          <cell r="A59" t="str">
            <v>locname</v>
          </cell>
          <cell r="B59" t="str">
            <v>TABLE</v>
          </cell>
        </row>
        <row r="60">
          <cell r="A60" t="str">
            <v>RT</v>
          </cell>
          <cell r="B60">
            <v>56</v>
          </cell>
        </row>
        <row r="61">
          <cell r="A61" t="str">
            <v>SN</v>
          </cell>
          <cell r="B61">
            <v>57</v>
          </cell>
        </row>
        <row r="62">
          <cell r="A62" t="str">
            <v>FN</v>
          </cell>
          <cell r="B62">
            <v>58</v>
          </cell>
        </row>
        <row r="63">
          <cell r="A63" t="str">
            <v>GER</v>
          </cell>
          <cell r="B63">
            <v>59</v>
          </cell>
        </row>
        <row r="64">
          <cell r="A64" t="str">
            <v>JAP</v>
          </cell>
          <cell r="B64">
            <v>60</v>
          </cell>
        </row>
        <row r="65">
          <cell r="A65" t="str">
            <v>KOR</v>
          </cell>
          <cell r="B65">
            <v>61</v>
          </cell>
        </row>
        <row r="66">
          <cell r="A66" t="str">
            <v>PR</v>
          </cell>
          <cell r="B66">
            <v>62</v>
          </cell>
        </row>
        <row r="67">
          <cell r="A67" t="str">
            <v>VI/GU/MP</v>
          </cell>
          <cell r="B67">
            <v>63</v>
          </cell>
        </row>
        <row r="68">
          <cell r="B68"/>
        </row>
        <row r="69">
          <cell r="B69"/>
        </row>
        <row r="127">
          <cell r="B127"/>
        </row>
        <row r="141">
          <cell r="B141"/>
        </row>
        <row r="142">
          <cell r="B142"/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4FE7-A8E3-4639-9205-64E3FC42FAD8}">
  <dimension ref="A1:L64"/>
  <sheetViews>
    <sheetView topLeftCell="A30" workbookViewId="0">
      <selection activeCell="C68" sqref="C68"/>
    </sheetView>
  </sheetViews>
  <sheetFormatPr defaultColWidth="8.88671875" defaultRowHeight="14.4" x14ac:dyDescent="0.3"/>
  <cols>
    <col min="1" max="1" width="8.88671875" style="7"/>
    <col min="2" max="2" width="11.6640625" style="1" bestFit="1" customWidth="1"/>
    <col min="3" max="3" width="49.33203125" style="1" customWidth="1"/>
    <col min="4" max="11" width="8.88671875" style="1"/>
    <col min="12" max="12" width="9.109375" customWidth="1"/>
    <col min="13" max="16384" width="8.88671875" style="1"/>
  </cols>
  <sheetData>
    <row r="1" spans="1:5" x14ac:dyDescent="0.3">
      <c r="A1" s="17" t="s">
        <v>0</v>
      </c>
      <c r="B1" s="3" t="s">
        <v>116</v>
      </c>
      <c r="C1" s="3" t="s">
        <v>1</v>
      </c>
    </row>
    <row r="2" spans="1:5" ht="57.6" x14ac:dyDescent="0.3">
      <c r="A2" s="7">
        <v>1</v>
      </c>
      <c r="B2" s="1" t="s">
        <v>60</v>
      </c>
      <c r="C2" s="2" t="s">
        <v>55</v>
      </c>
    </row>
    <row r="3" spans="1:5" x14ac:dyDescent="0.3">
      <c r="A3" s="7">
        <v>2</v>
      </c>
      <c r="B3" s="1" t="s">
        <v>61</v>
      </c>
      <c r="C3" s="1" t="s">
        <v>2</v>
      </c>
    </row>
    <row r="4" spans="1:5" x14ac:dyDescent="0.3">
      <c r="A4" s="7">
        <v>3</v>
      </c>
      <c r="B4" s="1" t="s">
        <v>62</v>
      </c>
      <c r="C4" s="1" t="s">
        <v>3</v>
      </c>
    </row>
    <row r="5" spans="1:5" x14ac:dyDescent="0.3">
      <c r="A5" s="7">
        <v>4</v>
      </c>
      <c r="B5" s="1" t="s">
        <v>63</v>
      </c>
      <c r="C5" s="1" t="s">
        <v>4</v>
      </c>
    </row>
    <row r="6" spans="1:5" x14ac:dyDescent="0.3">
      <c r="A6" s="7">
        <v>5</v>
      </c>
      <c r="B6" s="1" t="s">
        <v>64</v>
      </c>
      <c r="C6" s="1" t="s">
        <v>5</v>
      </c>
    </row>
    <row r="7" spans="1:5" x14ac:dyDescent="0.3">
      <c r="A7" s="7">
        <v>6</v>
      </c>
      <c r="B7" s="1" t="s">
        <v>65</v>
      </c>
      <c r="C7" s="1" t="s">
        <v>6</v>
      </c>
    </row>
    <row r="8" spans="1:5" x14ac:dyDescent="0.3">
      <c r="A8" s="7">
        <v>7</v>
      </c>
      <c r="B8" s="1" t="s">
        <v>66</v>
      </c>
      <c r="C8" s="1" t="s">
        <v>7</v>
      </c>
    </row>
    <row r="9" spans="1:5" x14ac:dyDescent="0.3">
      <c r="A9" s="7">
        <v>8</v>
      </c>
      <c r="B9" s="1" t="s">
        <v>67</v>
      </c>
      <c r="C9" s="1" t="s">
        <v>8</v>
      </c>
    </row>
    <row r="10" spans="1:5" x14ac:dyDescent="0.3">
      <c r="A10" s="7">
        <v>9</v>
      </c>
      <c r="B10" s="1" t="s">
        <v>68</v>
      </c>
      <c r="C10" s="1" t="s">
        <v>9</v>
      </c>
    </row>
    <row r="11" spans="1:5" x14ac:dyDescent="0.3">
      <c r="A11" s="7">
        <v>10</v>
      </c>
      <c r="B11" s="1" t="s">
        <v>69</v>
      </c>
      <c r="C11" s="1" t="s">
        <v>10</v>
      </c>
    </row>
    <row r="12" spans="1:5" x14ac:dyDescent="0.3">
      <c r="A12" s="7">
        <v>11</v>
      </c>
      <c r="B12" s="1" t="s">
        <v>70</v>
      </c>
      <c r="C12" s="1" t="s">
        <v>11</v>
      </c>
      <c r="E12" s="1" t="s">
        <v>56</v>
      </c>
    </row>
    <row r="13" spans="1:5" x14ac:dyDescent="0.3">
      <c r="A13" s="7">
        <v>12</v>
      </c>
      <c r="B13" s="1" t="s">
        <v>71</v>
      </c>
      <c r="C13" s="1" t="s">
        <v>12</v>
      </c>
    </row>
    <row r="14" spans="1:5" x14ac:dyDescent="0.3">
      <c r="A14" s="7">
        <v>13</v>
      </c>
      <c r="B14" s="1" t="s">
        <v>72</v>
      </c>
      <c r="C14" s="1" t="s">
        <v>13</v>
      </c>
    </row>
    <row r="15" spans="1:5" x14ac:dyDescent="0.3">
      <c r="A15" s="7">
        <v>14</v>
      </c>
      <c r="B15" s="1" t="s">
        <v>73</v>
      </c>
      <c r="C15" s="1" t="s">
        <v>14</v>
      </c>
    </row>
    <row r="16" spans="1:5" x14ac:dyDescent="0.3">
      <c r="A16" s="7">
        <v>15</v>
      </c>
      <c r="B16" s="1" t="s">
        <v>74</v>
      </c>
      <c r="C16" s="1" t="s">
        <v>15</v>
      </c>
    </row>
    <row r="17" spans="1:3" x14ac:dyDescent="0.3">
      <c r="A17" s="7">
        <v>16</v>
      </c>
      <c r="B17" s="1" t="s">
        <v>75</v>
      </c>
      <c r="C17" s="1" t="s">
        <v>16</v>
      </c>
    </row>
    <row r="18" spans="1:3" x14ac:dyDescent="0.3">
      <c r="A18" s="7">
        <v>17</v>
      </c>
      <c r="B18" s="1" t="s">
        <v>76</v>
      </c>
      <c r="C18" s="1" t="s">
        <v>17</v>
      </c>
    </row>
    <row r="19" spans="1:3" x14ac:dyDescent="0.3">
      <c r="A19" s="7">
        <v>18</v>
      </c>
      <c r="B19" s="1" t="s">
        <v>77</v>
      </c>
      <c r="C19" s="1" t="s">
        <v>18</v>
      </c>
    </row>
    <row r="20" spans="1:3" x14ac:dyDescent="0.3">
      <c r="A20" s="7">
        <v>19</v>
      </c>
      <c r="B20" s="1" t="s">
        <v>78</v>
      </c>
      <c r="C20" s="1" t="s">
        <v>19</v>
      </c>
    </row>
    <row r="21" spans="1:3" x14ac:dyDescent="0.3">
      <c r="A21" s="7">
        <v>20</v>
      </c>
      <c r="B21" s="1" t="s">
        <v>79</v>
      </c>
      <c r="C21" s="1" t="s">
        <v>20</v>
      </c>
    </row>
    <row r="22" spans="1:3" x14ac:dyDescent="0.3">
      <c r="A22" s="7">
        <v>21</v>
      </c>
      <c r="B22" s="1" t="s">
        <v>80</v>
      </c>
      <c r="C22" s="1" t="s">
        <v>21</v>
      </c>
    </row>
    <row r="23" spans="1:3" x14ac:dyDescent="0.3">
      <c r="A23" s="7">
        <v>22</v>
      </c>
      <c r="B23" s="1" t="s">
        <v>81</v>
      </c>
      <c r="C23" s="1" t="s">
        <v>22</v>
      </c>
    </row>
    <row r="24" spans="1:3" x14ac:dyDescent="0.3">
      <c r="A24" s="7">
        <v>23</v>
      </c>
      <c r="B24" s="1" t="s">
        <v>82</v>
      </c>
      <c r="C24" s="1" t="s">
        <v>23</v>
      </c>
    </row>
    <row r="25" spans="1:3" x14ac:dyDescent="0.3">
      <c r="A25" s="7">
        <v>24</v>
      </c>
      <c r="B25" s="1" t="s">
        <v>83</v>
      </c>
      <c r="C25" s="1" t="s">
        <v>24</v>
      </c>
    </row>
    <row r="26" spans="1:3" x14ac:dyDescent="0.3">
      <c r="A26" s="7">
        <v>25</v>
      </c>
      <c r="B26" s="1" t="s">
        <v>84</v>
      </c>
      <c r="C26" s="1" t="s">
        <v>25</v>
      </c>
    </row>
    <row r="27" spans="1:3" x14ac:dyDescent="0.3">
      <c r="A27" s="7">
        <v>26</v>
      </c>
      <c r="B27" s="1" t="s">
        <v>85</v>
      </c>
      <c r="C27" s="1" t="s">
        <v>26</v>
      </c>
    </row>
    <row r="28" spans="1:3" x14ac:dyDescent="0.3">
      <c r="A28" s="7">
        <v>27</v>
      </c>
      <c r="B28" s="1" t="s">
        <v>86</v>
      </c>
      <c r="C28" s="1" t="s">
        <v>27</v>
      </c>
    </row>
    <row r="29" spans="1:3" x14ac:dyDescent="0.3">
      <c r="A29" s="7">
        <v>28</v>
      </c>
      <c r="B29" s="1" t="s">
        <v>87</v>
      </c>
      <c r="C29" s="1" t="s">
        <v>28</v>
      </c>
    </row>
    <row r="30" spans="1:3" x14ac:dyDescent="0.3">
      <c r="A30" s="7">
        <v>29</v>
      </c>
      <c r="B30" s="1" t="s">
        <v>88</v>
      </c>
      <c r="C30" s="1" t="s">
        <v>29</v>
      </c>
    </row>
    <row r="31" spans="1:3" x14ac:dyDescent="0.3">
      <c r="A31" s="7">
        <v>30</v>
      </c>
      <c r="B31" s="1" t="s">
        <v>117</v>
      </c>
      <c r="C31" s="1" t="s">
        <v>30</v>
      </c>
    </row>
    <row r="32" spans="1:3" x14ac:dyDescent="0.3">
      <c r="A32" s="7">
        <v>31</v>
      </c>
      <c r="B32" s="1" t="s">
        <v>89</v>
      </c>
      <c r="C32" s="1" t="s">
        <v>31</v>
      </c>
    </row>
    <row r="33" spans="1:3" x14ac:dyDescent="0.3">
      <c r="A33" s="7">
        <v>32</v>
      </c>
      <c r="B33" s="1" t="s">
        <v>90</v>
      </c>
      <c r="C33" s="1" t="s">
        <v>32</v>
      </c>
    </row>
    <row r="34" spans="1:3" x14ac:dyDescent="0.3">
      <c r="A34" s="7">
        <v>33</v>
      </c>
      <c r="B34" s="1" t="s">
        <v>91</v>
      </c>
      <c r="C34" s="1" t="s">
        <v>33</v>
      </c>
    </row>
    <row r="35" spans="1:3" x14ac:dyDescent="0.3">
      <c r="A35" s="7">
        <v>34</v>
      </c>
      <c r="B35" s="1" t="s">
        <v>92</v>
      </c>
      <c r="C35" s="1" t="s">
        <v>34</v>
      </c>
    </row>
    <row r="36" spans="1:3" x14ac:dyDescent="0.3">
      <c r="A36" s="7">
        <v>35</v>
      </c>
      <c r="B36" s="1" t="s">
        <v>93</v>
      </c>
      <c r="C36" s="1" t="s">
        <v>35</v>
      </c>
    </row>
    <row r="37" spans="1:3" x14ac:dyDescent="0.3">
      <c r="A37" s="7">
        <v>36</v>
      </c>
      <c r="B37" s="1" t="s">
        <v>94</v>
      </c>
      <c r="C37" s="1" t="s">
        <v>36</v>
      </c>
    </row>
    <row r="38" spans="1:3" x14ac:dyDescent="0.3">
      <c r="A38" s="7">
        <v>37</v>
      </c>
      <c r="B38" s="1" t="s">
        <v>95</v>
      </c>
      <c r="C38" s="1" t="s">
        <v>37</v>
      </c>
    </row>
    <row r="39" spans="1:3" x14ac:dyDescent="0.3">
      <c r="A39" s="7">
        <v>38</v>
      </c>
      <c r="B39" s="1" t="s">
        <v>96</v>
      </c>
      <c r="C39" s="1" t="s">
        <v>38</v>
      </c>
    </row>
    <row r="40" spans="1:3" x14ac:dyDescent="0.3">
      <c r="A40" s="7">
        <v>39</v>
      </c>
      <c r="B40" s="1" t="s">
        <v>97</v>
      </c>
      <c r="C40" s="1" t="s">
        <v>39</v>
      </c>
    </row>
    <row r="41" spans="1:3" x14ac:dyDescent="0.3">
      <c r="A41" s="7">
        <v>40</v>
      </c>
      <c r="B41" s="1" t="s">
        <v>98</v>
      </c>
      <c r="C41" s="1" t="s">
        <v>40</v>
      </c>
    </row>
    <row r="42" spans="1:3" x14ac:dyDescent="0.3">
      <c r="A42" s="7">
        <v>41</v>
      </c>
      <c r="B42" s="1" t="s">
        <v>99</v>
      </c>
      <c r="C42" s="1" t="s">
        <v>41</v>
      </c>
    </row>
    <row r="43" spans="1:3" x14ac:dyDescent="0.3">
      <c r="A43" s="7">
        <v>42</v>
      </c>
      <c r="B43" s="1" t="s">
        <v>100</v>
      </c>
      <c r="C43" s="1" t="s">
        <v>42</v>
      </c>
    </row>
    <row r="44" spans="1:3" x14ac:dyDescent="0.3">
      <c r="A44" s="7">
        <v>43</v>
      </c>
      <c r="B44" s="1" t="s">
        <v>101</v>
      </c>
      <c r="C44" s="1" t="s">
        <v>43</v>
      </c>
    </row>
    <row r="45" spans="1:3" x14ac:dyDescent="0.3">
      <c r="A45" s="7">
        <v>44</v>
      </c>
      <c r="B45" s="1" t="s">
        <v>102</v>
      </c>
      <c r="C45" s="1" t="s">
        <v>44</v>
      </c>
    </row>
    <row r="46" spans="1:3" x14ac:dyDescent="0.3">
      <c r="A46" s="7">
        <v>45</v>
      </c>
      <c r="B46" s="1" t="s">
        <v>103</v>
      </c>
      <c r="C46" s="1" t="s">
        <v>45</v>
      </c>
    </row>
    <row r="47" spans="1:3" x14ac:dyDescent="0.3">
      <c r="A47" s="7">
        <v>46</v>
      </c>
      <c r="B47" s="1" t="s">
        <v>104</v>
      </c>
      <c r="C47" s="1" t="s">
        <v>46</v>
      </c>
    </row>
    <row r="48" spans="1:3" x14ac:dyDescent="0.3">
      <c r="A48" s="7">
        <v>47</v>
      </c>
      <c r="B48" s="1" t="s">
        <v>105</v>
      </c>
      <c r="C48" s="1" t="s">
        <v>47</v>
      </c>
    </row>
    <row r="49" spans="1:3" x14ac:dyDescent="0.3">
      <c r="A49" s="7">
        <v>48</v>
      </c>
      <c r="B49" s="1" t="s">
        <v>106</v>
      </c>
      <c r="C49" s="1" t="s">
        <v>48</v>
      </c>
    </row>
    <row r="50" spans="1:3" x14ac:dyDescent="0.3">
      <c r="A50" s="7">
        <v>49</v>
      </c>
      <c r="B50" s="1" t="s">
        <v>107</v>
      </c>
      <c r="C50" s="1" t="s">
        <v>49</v>
      </c>
    </row>
    <row r="51" spans="1:3" x14ac:dyDescent="0.3">
      <c r="A51" s="7">
        <v>50</v>
      </c>
      <c r="B51" s="1" t="s">
        <v>108</v>
      </c>
      <c r="C51" s="1" t="s">
        <v>50</v>
      </c>
    </row>
    <row r="52" spans="1:3" x14ac:dyDescent="0.3">
      <c r="A52" s="7">
        <v>51</v>
      </c>
      <c r="B52" s="1" t="s">
        <v>118</v>
      </c>
      <c r="C52" s="1" t="s">
        <v>51</v>
      </c>
    </row>
    <row r="53" spans="1:3" x14ac:dyDescent="0.3">
      <c r="A53" s="7">
        <v>52</v>
      </c>
      <c r="B53" s="1" t="s">
        <v>109</v>
      </c>
      <c r="C53" s="1" t="s">
        <v>52</v>
      </c>
    </row>
    <row r="54" spans="1:3" x14ac:dyDescent="0.3">
      <c r="A54" s="7">
        <v>53</v>
      </c>
      <c r="B54" s="1" t="s">
        <v>119</v>
      </c>
      <c r="C54" s="1" t="s">
        <v>53</v>
      </c>
    </row>
    <row r="55" spans="1:3" x14ac:dyDescent="0.3">
      <c r="A55" s="7">
        <v>54</v>
      </c>
      <c r="B55" s="1" t="s">
        <v>110</v>
      </c>
      <c r="C55" s="1" t="s">
        <v>54</v>
      </c>
    </row>
    <row r="56" spans="1:3" x14ac:dyDescent="0.3">
      <c r="A56" s="7">
        <v>55</v>
      </c>
      <c r="B56" s="4" t="s">
        <v>111</v>
      </c>
      <c r="C56" s="4" t="s">
        <v>57</v>
      </c>
    </row>
    <row r="57" spans="1:3" x14ac:dyDescent="0.3">
      <c r="A57" s="18">
        <v>56</v>
      </c>
      <c r="B57" s="4" t="s">
        <v>112</v>
      </c>
      <c r="C57" s="4" t="s">
        <v>58</v>
      </c>
    </row>
    <row r="58" spans="1:3" x14ac:dyDescent="0.3">
      <c r="A58" s="18">
        <v>57</v>
      </c>
      <c r="B58" s="4" t="s">
        <v>113</v>
      </c>
      <c r="C58" s="4" t="s">
        <v>59</v>
      </c>
    </row>
    <row r="59" spans="1:3" x14ac:dyDescent="0.3">
      <c r="A59" s="18">
        <v>58</v>
      </c>
      <c r="B59" s="4" t="s">
        <v>114</v>
      </c>
      <c r="C59" s="4" t="s">
        <v>115</v>
      </c>
    </row>
    <row r="60" spans="1:3" x14ac:dyDescent="0.3">
      <c r="A60" s="10">
        <v>59</v>
      </c>
      <c r="B60" s="7" t="s">
        <v>150</v>
      </c>
      <c r="C60" s="1" t="s">
        <v>156</v>
      </c>
    </row>
    <row r="61" spans="1:3" x14ac:dyDescent="0.3">
      <c r="A61" s="10">
        <v>60</v>
      </c>
      <c r="B61" s="7" t="s">
        <v>151</v>
      </c>
      <c r="C61" s="1" t="s">
        <v>157</v>
      </c>
    </row>
    <row r="62" spans="1:3" x14ac:dyDescent="0.3">
      <c r="A62" s="10">
        <v>61</v>
      </c>
      <c r="B62" s="7" t="s">
        <v>152</v>
      </c>
      <c r="C62" s="1" t="s">
        <v>158</v>
      </c>
    </row>
    <row r="63" spans="1:3" x14ac:dyDescent="0.3">
      <c r="A63" s="7">
        <v>62</v>
      </c>
      <c r="B63" s="1" t="s">
        <v>174</v>
      </c>
      <c r="C63" s="1" t="s">
        <v>172</v>
      </c>
    </row>
    <row r="64" spans="1:3" x14ac:dyDescent="0.3">
      <c r="A64" s="7">
        <v>63</v>
      </c>
      <c r="B64" s="10" t="s">
        <v>173</v>
      </c>
      <c r="C64" s="1" t="s">
        <v>175</v>
      </c>
    </row>
  </sheetData>
  <phoneticPr fontId="2" type="noConversion"/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FF00-9781-4F0F-AC82-00D659B7AE71}">
  <dimension ref="A1:R141"/>
  <sheetViews>
    <sheetView tabSelected="1" topLeftCell="F1" workbookViewId="0">
      <pane ySplit="1" topLeftCell="A61" activePane="bottomLeft" state="frozen"/>
      <selection pane="bottomLeft" activeCell="C1" sqref="C1"/>
    </sheetView>
  </sheetViews>
  <sheetFormatPr defaultColWidth="8.88671875" defaultRowHeight="18" x14ac:dyDescent="0.35"/>
  <cols>
    <col min="1" max="1" width="11.33203125" style="7" customWidth="1"/>
    <col min="2" max="2" width="8.77734375" style="21" bestFit="1" customWidth="1"/>
    <col min="3" max="3" width="13.6640625" style="8" customWidth="1"/>
    <col min="4" max="5" width="10" style="9" bestFit="1" customWidth="1"/>
    <col min="6" max="6" width="9.5546875" style="9" bestFit="1" customWidth="1"/>
    <col min="7" max="8" width="10" style="9" bestFit="1" customWidth="1"/>
    <col min="9" max="9" width="9.5546875" style="9" bestFit="1" customWidth="1"/>
    <col min="10" max="10" width="10" style="9" bestFit="1" customWidth="1"/>
    <col min="11" max="11" width="11" style="9" bestFit="1" customWidth="1"/>
    <col min="12" max="12" width="10" style="7" bestFit="1" customWidth="1"/>
    <col min="13" max="13" width="9.5546875" style="7" bestFit="1" customWidth="1"/>
    <col min="14" max="14" width="10" style="7" bestFit="1" customWidth="1"/>
    <col min="15" max="16384" width="8.88671875" style="7"/>
  </cols>
  <sheetData>
    <row r="1" spans="1:18" ht="43.2" x14ac:dyDescent="0.3">
      <c r="A1" s="26" t="s">
        <v>178</v>
      </c>
      <c r="B1" s="26" t="s">
        <v>131</v>
      </c>
      <c r="C1" s="34" t="s">
        <v>177</v>
      </c>
      <c r="D1" s="6" t="s">
        <v>159</v>
      </c>
      <c r="E1" s="6" t="s">
        <v>160</v>
      </c>
      <c r="F1" s="6" t="s">
        <v>161</v>
      </c>
      <c r="G1" s="19" t="s">
        <v>167</v>
      </c>
      <c r="H1" s="19" t="s">
        <v>162</v>
      </c>
      <c r="I1" s="19" t="s">
        <v>168</v>
      </c>
      <c r="J1" s="19" t="s">
        <v>163</v>
      </c>
      <c r="K1" s="19" t="s">
        <v>169</v>
      </c>
      <c r="L1" s="19" t="s">
        <v>164</v>
      </c>
      <c r="M1" s="19" t="s">
        <v>165</v>
      </c>
      <c r="N1" s="19" t="s">
        <v>166</v>
      </c>
    </row>
    <row r="2" spans="1:18" s="10" customFormat="1" x14ac:dyDescent="0.35">
      <c r="A2" s="6"/>
      <c r="B2" s="21"/>
      <c r="C2" s="20"/>
      <c r="D2" s="27" t="s">
        <v>121</v>
      </c>
      <c r="E2" s="27" t="s">
        <v>122</v>
      </c>
      <c r="F2" s="27" t="s">
        <v>123</v>
      </c>
      <c r="G2" s="27" t="s">
        <v>124</v>
      </c>
      <c r="H2" s="27" t="s">
        <v>125</v>
      </c>
      <c r="I2" s="27" t="s">
        <v>126</v>
      </c>
      <c r="J2" s="27" t="s">
        <v>124</v>
      </c>
      <c r="K2" s="27" t="s">
        <v>127</v>
      </c>
      <c r="L2" s="6" t="s">
        <v>124</v>
      </c>
      <c r="M2" s="6" t="s">
        <v>126</v>
      </c>
      <c r="N2" s="6" t="s">
        <v>127</v>
      </c>
    </row>
    <row r="3" spans="1:18" ht="14.4" x14ac:dyDescent="0.3">
      <c r="A3" s="1" t="s">
        <v>60</v>
      </c>
      <c r="B3" s="1">
        <f>VLOOKUP(A3,[1]Sheet1!$A:$B,2,FALSE)</f>
        <v>1</v>
      </c>
      <c r="C3" s="31">
        <v>1.9099999999999999E-2</v>
      </c>
      <c r="D3" s="32">
        <v>5794.916666666667</v>
      </c>
      <c r="E3" s="32">
        <v>5981.833333333333</v>
      </c>
      <c r="F3" s="32">
        <v>6168.75</v>
      </c>
      <c r="G3" s="32">
        <v>6542.583333333333</v>
      </c>
      <c r="H3" s="32">
        <v>6355.666666666667</v>
      </c>
      <c r="I3" s="33">
        <v>6729.5</v>
      </c>
      <c r="J3" s="32">
        <v>6542.583333333333</v>
      </c>
      <c r="K3" s="32">
        <v>6916.416666666667</v>
      </c>
      <c r="L3" s="32">
        <v>7188.25</v>
      </c>
      <c r="M3" s="32">
        <v>7393.583333333333</v>
      </c>
      <c r="N3" s="32">
        <v>7598.916666666667</v>
      </c>
    </row>
    <row r="4" spans="1:18" s="10" customFormat="1" ht="14.4" x14ac:dyDescent="0.3">
      <c r="A4" s="1" t="s">
        <v>61</v>
      </c>
      <c r="B4" s="1">
        <f>VLOOKUP(A4,[1]Sheet1!$A:$B,2,FALSE)</f>
        <v>2</v>
      </c>
      <c r="C4" s="31">
        <v>2.01E-2</v>
      </c>
      <c r="D4" s="32">
        <v>6552.333333333333</v>
      </c>
      <c r="E4" s="32">
        <v>6763.666666666667</v>
      </c>
      <c r="F4" s="32">
        <v>6975</v>
      </c>
      <c r="G4" s="32">
        <v>7397.75</v>
      </c>
      <c r="H4" s="32">
        <v>7186.416666666667</v>
      </c>
      <c r="I4" s="33">
        <v>7609.083333333333</v>
      </c>
      <c r="J4" s="32">
        <v>7397.75</v>
      </c>
      <c r="K4" s="32">
        <v>7820.416666666667</v>
      </c>
      <c r="L4" s="32">
        <v>8127.75</v>
      </c>
      <c r="M4" s="32">
        <v>8360</v>
      </c>
      <c r="N4" s="32">
        <v>8592.1666666666661</v>
      </c>
    </row>
    <row r="5" spans="1:18" s="10" customFormat="1" ht="14.4" x14ac:dyDescent="0.3">
      <c r="A5" s="1" t="s">
        <v>62</v>
      </c>
      <c r="B5" s="1">
        <f>VLOOKUP(A5,[1]Sheet1!$A:$B,2,FALSE)</f>
        <v>3</v>
      </c>
      <c r="C5" s="31">
        <v>2.0500000000000001E-2</v>
      </c>
      <c r="D5" s="32">
        <v>6049.916666666667</v>
      </c>
      <c r="E5" s="32">
        <v>6245</v>
      </c>
      <c r="F5" s="32">
        <v>6440.166666666667</v>
      </c>
      <c r="G5" s="32">
        <v>6830.416666666667</v>
      </c>
      <c r="H5" s="32">
        <v>6635.25</v>
      </c>
      <c r="I5" s="33">
        <v>7025.583333333333</v>
      </c>
      <c r="J5" s="32">
        <v>6830.416666666667</v>
      </c>
      <c r="K5" s="32">
        <v>7220.666666666667</v>
      </c>
      <c r="L5" s="32">
        <v>7504.5</v>
      </c>
      <c r="M5" s="32">
        <v>7718.916666666667</v>
      </c>
      <c r="N5" s="32">
        <v>7933.25</v>
      </c>
      <c r="Q5" s="10" t="s">
        <v>56</v>
      </c>
    </row>
    <row r="6" spans="1:18" s="10" customFormat="1" ht="14.4" x14ac:dyDescent="0.3">
      <c r="A6" s="1" t="s">
        <v>63</v>
      </c>
      <c r="B6" s="1">
        <f>VLOOKUP(A6,[1]Sheet1!$A:$B,2,FALSE)</f>
        <v>4</v>
      </c>
      <c r="C6" s="31">
        <v>2.2200000000000001E-2</v>
      </c>
      <c r="D6" s="32">
        <v>6630.583333333333</v>
      </c>
      <c r="E6" s="32">
        <v>6844.416666666667</v>
      </c>
      <c r="F6" s="32">
        <v>7058.333333333333</v>
      </c>
      <c r="G6" s="32">
        <v>7486</v>
      </c>
      <c r="H6" s="32">
        <v>7272.166666666667</v>
      </c>
      <c r="I6" s="33">
        <v>7699.916666666667</v>
      </c>
      <c r="J6" s="32">
        <v>7486</v>
      </c>
      <c r="K6" s="32">
        <v>7913.75</v>
      </c>
      <c r="L6" s="32">
        <v>8224.8333333333339</v>
      </c>
      <c r="M6" s="32">
        <v>8459.75</v>
      </c>
      <c r="N6" s="32">
        <v>8694.75</v>
      </c>
    </row>
    <row r="7" spans="1:18" s="10" customFormat="1" ht="14.4" x14ac:dyDescent="0.3">
      <c r="A7" s="1" t="s">
        <v>64</v>
      </c>
      <c r="B7" s="1">
        <f>VLOOKUP(A7,[1]Sheet1!$A:$B,2,FALSE)</f>
        <v>5</v>
      </c>
      <c r="C7" s="31">
        <v>1.9900000000000001E-2</v>
      </c>
      <c r="D7" s="32">
        <v>5881.083333333333</v>
      </c>
      <c r="E7" s="32">
        <v>6070.75</v>
      </c>
      <c r="F7" s="32">
        <v>6260.5</v>
      </c>
      <c r="G7" s="32">
        <v>6639.833333333333</v>
      </c>
      <c r="H7" s="32">
        <v>6450.166666666667</v>
      </c>
      <c r="I7" s="33">
        <v>6829.5</v>
      </c>
      <c r="J7" s="32">
        <v>6639.833333333333</v>
      </c>
      <c r="K7" s="32">
        <v>7019.166666666667</v>
      </c>
      <c r="L7" s="32">
        <v>7295.083333333333</v>
      </c>
      <c r="M7" s="32">
        <v>7503.5</v>
      </c>
      <c r="N7" s="32">
        <v>7711.916666666667</v>
      </c>
    </row>
    <row r="8" spans="1:18" s="10" customFormat="1" ht="14.4" x14ac:dyDescent="0.3">
      <c r="A8" s="1" t="s">
        <v>65</v>
      </c>
      <c r="B8" s="1">
        <f>VLOOKUP(A8,[1]Sheet1!$A:$B,2,FALSE)</f>
        <v>6</v>
      </c>
      <c r="C8" s="31">
        <v>2.01E-2</v>
      </c>
      <c r="D8" s="32">
        <v>5904.833333333333</v>
      </c>
      <c r="E8" s="32">
        <v>6095.333333333333</v>
      </c>
      <c r="F8" s="32">
        <v>6285.75</v>
      </c>
      <c r="G8" s="32">
        <v>6666.666666666667</v>
      </c>
      <c r="H8" s="32">
        <v>6476.166666666667</v>
      </c>
      <c r="I8" s="33">
        <v>6857.083333333333</v>
      </c>
      <c r="J8" s="32">
        <v>6666.666666666667</v>
      </c>
      <c r="K8" s="32">
        <v>7047.583333333333</v>
      </c>
      <c r="L8" s="32">
        <v>7324.583333333333</v>
      </c>
      <c r="M8" s="32">
        <v>7533.833333333333</v>
      </c>
      <c r="N8" s="32">
        <v>7743.083333333333</v>
      </c>
    </row>
    <row r="9" spans="1:18" s="10" customFormat="1" ht="14.4" x14ac:dyDescent="0.3">
      <c r="A9" s="1" t="s">
        <v>66</v>
      </c>
      <c r="B9" s="1">
        <f>VLOOKUP(A9,[1]Sheet1!$A:$B,2,FALSE)</f>
        <v>7</v>
      </c>
      <c r="C9" s="31">
        <v>2.0400000000000001E-2</v>
      </c>
      <c r="D9" s="32">
        <v>5942</v>
      </c>
      <c r="E9" s="32">
        <v>6133.666666666667</v>
      </c>
      <c r="F9" s="32">
        <v>6325.25</v>
      </c>
      <c r="G9" s="32">
        <v>6708.583333333333</v>
      </c>
      <c r="H9" s="32">
        <v>6516.916666666667</v>
      </c>
      <c r="I9" s="33">
        <v>6900.25</v>
      </c>
      <c r="J9" s="32">
        <v>6708.583333333333</v>
      </c>
      <c r="K9" s="32">
        <v>7091.833333333333</v>
      </c>
      <c r="L9" s="32">
        <v>7370.666666666667</v>
      </c>
      <c r="M9" s="32">
        <v>7581.166666666667</v>
      </c>
      <c r="N9" s="32">
        <v>7791.75</v>
      </c>
    </row>
    <row r="10" spans="1:18" s="10" customFormat="1" ht="14.4" x14ac:dyDescent="0.3">
      <c r="A10" s="1" t="s">
        <v>67</v>
      </c>
      <c r="B10" s="1">
        <f>VLOOKUP(A10,[1]Sheet1!$A:$B,2,FALSE)</f>
        <v>8</v>
      </c>
      <c r="C10" s="31">
        <v>2.29E-2</v>
      </c>
      <c r="D10" s="32">
        <v>6513.25</v>
      </c>
      <c r="E10" s="32">
        <v>6723.333333333333</v>
      </c>
      <c r="F10" s="32">
        <v>6933.416666666667</v>
      </c>
      <c r="G10" s="32">
        <v>7353.583333333333</v>
      </c>
      <c r="H10" s="32">
        <v>7143.5</v>
      </c>
      <c r="I10" s="33">
        <v>7563.666666666667</v>
      </c>
      <c r="J10" s="32">
        <v>7353.583333333333</v>
      </c>
      <c r="K10" s="32">
        <v>7773.666666666667</v>
      </c>
      <c r="L10" s="32">
        <v>8079.25</v>
      </c>
      <c r="M10" s="32">
        <v>8310.0833333333339</v>
      </c>
      <c r="N10" s="32">
        <v>8540.8333333333339</v>
      </c>
    </row>
    <row r="11" spans="1:18" s="10" customFormat="1" ht="14.4" x14ac:dyDescent="0.3">
      <c r="A11" s="1" t="s">
        <v>68</v>
      </c>
      <c r="B11" s="1">
        <f>VLOOKUP(A11,[1]Sheet1!$A:$B,2,FALSE)</f>
        <v>9</v>
      </c>
      <c r="C11" s="31">
        <v>2.1399999999999999E-2</v>
      </c>
      <c r="D11" s="32">
        <v>5978.583333333333</v>
      </c>
      <c r="E11" s="32">
        <v>6171.416666666667</v>
      </c>
      <c r="F11" s="32">
        <v>6364.25</v>
      </c>
      <c r="G11" s="32">
        <v>6749.916666666667</v>
      </c>
      <c r="H11" s="32">
        <v>6557.083333333333</v>
      </c>
      <c r="I11" s="33">
        <v>6942.75</v>
      </c>
      <c r="J11" s="32">
        <v>6749.916666666667</v>
      </c>
      <c r="K11" s="32">
        <v>7135.583333333333</v>
      </c>
      <c r="L11" s="32">
        <v>7416.083333333333</v>
      </c>
      <c r="M11" s="32">
        <v>7627.916666666667</v>
      </c>
      <c r="N11" s="32">
        <v>7839.75</v>
      </c>
    </row>
    <row r="12" spans="1:18" s="10" customFormat="1" ht="14.4" x14ac:dyDescent="0.3">
      <c r="A12" s="1" t="s">
        <v>69</v>
      </c>
      <c r="B12" s="1">
        <f>VLOOKUP(A12,[1]Sheet1!$A:$B,2,FALSE)</f>
        <v>10</v>
      </c>
      <c r="C12" s="31">
        <v>1.9400000000000001E-2</v>
      </c>
      <c r="D12" s="32">
        <v>5857.833333333333</v>
      </c>
      <c r="E12" s="32">
        <v>6046.75</v>
      </c>
      <c r="F12" s="32">
        <v>6235.666666666667</v>
      </c>
      <c r="G12" s="32">
        <v>6613.583333333333</v>
      </c>
      <c r="H12" s="32">
        <v>6424.666666666667</v>
      </c>
      <c r="I12" s="33">
        <v>6802.5</v>
      </c>
      <c r="J12" s="32">
        <v>6613.583333333333</v>
      </c>
      <c r="K12" s="32">
        <v>6991.416666666667</v>
      </c>
      <c r="L12" s="32">
        <v>7266.25</v>
      </c>
      <c r="M12" s="32">
        <v>7473.833333333333</v>
      </c>
      <c r="N12" s="32">
        <v>7681.416666666667</v>
      </c>
    </row>
    <row r="13" spans="1:18" s="10" customFormat="1" ht="14.4" x14ac:dyDescent="0.3">
      <c r="A13" s="1" t="s">
        <v>70</v>
      </c>
      <c r="B13" s="1">
        <f>VLOOKUP(A13,[1]Sheet1!$A:$B,2,FALSE)</f>
        <v>11</v>
      </c>
      <c r="C13" s="31">
        <v>1.9800000000000002E-2</v>
      </c>
      <c r="D13" s="32">
        <v>6128.083333333333</v>
      </c>
      <c r="E13" s="32">
        <v>6325.75</v>
      </c>
      <c r="F13" s="32">
        <v>6523.416666666667</v>
      </c>
      <c r="G13" s="32">
        <v>6918.75</v>
      </c>
      <c r="H13" s="32">
        <v>6721.083333333333</v>
      </c>
      <c r="I13" s="33">
        <v>7116.416666666667</v>
      </c>
      <c r="J13" s="32">
        <v>6918.75</v>
      </c>
      <c r="K13" s="32">
        <v>7314</v>
      </c>
      <c r="L13" s="32">
        <v>7601.5</v>
      </c>
      <c r="M13" s="32">
        <v>7818.666666666667</v>
      </c>
      <c r="N13" s="32">
        <v>8035.833333333333</v>
      </c>
      <c r="R13" s="12" t="s">
        <v>56</v>
      </c>
    </row>
    <row r="14" spans="1:18" s="10" customFormat="1" ht="14.4" x14ac:dyDescent="0.3">
      <c r="A14" s="1" t="s">
        <v>71</v>
      </c>
      <c r="B14" s="1">
        <f>VLOOKUP(A14,[1]Sheet1!$A:$B,2,FALSE)</f>
        <v>12</v>
      </c>
      <c r="C14" s="31">
        <v>2.01E-2</v>
      </c>
      <c r="D14" s="32">
        <v>5957.833333333333</v>
      </c>
      <c r="E14" s="32">
        <v>6150</v>
      </c>
      <c r="F14" s="32">
        <v>6342.166666666667</v>
      </c>
      <c r="G14" s="32">
        <v>6726.5</v>
      </c>
      <c r="H14" s="32">
        <v>6534.333333333333</v>
      </c>
      <c r="I14" s="33">
        <v>6918.583333333333</v>
      </c>
      <c r="J14" s="32">
        <v>6726.5</v>
      </c>
      <c r="K14" s="32">
        <v>7110.75</v>
      </c>
      <c r="L14" s="32">
        <v>7390.333333333333</v>
      </c>
      <c r="M14" s="32">
        <v>7601.416666666667</v>
      </c>
      <c r="N14" s="32">
        <v>7812.5</v>
      </c>
    </row>
    <row r="15" spans="1:18" s="10" customFormat="1" ht="14.4" x14ac:dyDescent="0.3">
      <c r="A15" s="1" t="s">
        <v>72</v>
      </c>
      <c r="B15" s="1">
        <f>VLOOKUP(A15,[1]Sheet1!$A:$B,2,FALSE)</f>
        <v>13</v>
      </c>
      <c r="C15" s="31">
        <v>1.9800000000000002E-2</v>
      </c>
      <c r="D15" s="32">
        <v>5853.333333333333</v>
      </c>
      <c r="E15" s="32">
        <v>6042.166666666667</v>
      </c>
      <c r="F15" s="32">
        <v>6230.916666666667</v>
      </c>
      <c r="G15" s="32">
        <v>6608.5</v>
      </c>
      <c r="H15" s="32">
        <v>6419.75</v>
      </c>
      <c r="I15" s="33">
        <v>6797.333333333333</v>
      </c>
      <c r="J15" s="32">
        <v>6608.5</v>
      </c>
      <c r="K15" s="32">
        <v>6986.083333333333</v>
      </c>
      <c r="L15" s="32">
        <v>7260.75</v>
      </c>
      <c r="M15" s="32">
        <v>7468.166666666667</v>
      </c>
      <c r="N15" s="32">
        <v>7675.583333333333</v>
      </c>
    </row>
    <row r="16" spans="1:18" s="10" customFormat="1" ht="14.4" x14ac:dyDescent="0.3">
      <c r="A16" s="1" t="s">
        <v>73</v>
      </c>
      <c r="B16" s="1">
        <f>VLOOKUP(A16,[1]Sheet1!$A:$B,2,FALSE)</f>
        <v>14</v>
      </c>
      <c r="C16" s="31">
        <v>2.1700000000000001E-2</v>
      </c>
      <c r="D16" s="32">
        <v>6563.25</v>
      </c>
      <c r="E16" s="32">
        <v>6774.916666666667</v>
      </c>
      <c r="F16" s="32">
        <v>6986.666666666667</v>
      </c>
      <c r="G16" s="32">
        <v>7410</v>
      </c>
      <c r="H16" s="32">
        <v>7198.333333333333</v>
      </c>
      <c r="I16" s="33">
        <v>7621.666666666667</v>
      </c>
      <c r="J16" s="32">
        <v>7410</v>
      </c>
      <c r="K16" s="32">
        <v>7833.416666666667</v>
      </c>
      <c r="L16" s="32">
        <v>8141.333333333333</v>
      </c>
      <c r="M16" s="32">
        <v>8373.8333333333339</v>
      </c>
      <c r="N16" s="32">
        <v>8606.4166666666661</v>
      </c>
    </row>
    <row r="17" spans="1:14" s="10" customFormat="1" ht="14.4" x14ac:dyDescent="0.3">
      <c r="A17" s="1" t="s">
        <v>74</v>
      </c>
      <c r="B17" s="1">
        <f>VLOOKUP(A17,[1]Sheet1!$A:$B,2,FALSE)</f>
        <v>15</v>
      </c>
      <c r="C17" s="31">
        <v>2.0500000000000001E-2</v>
      </c>
      <c r="D17" s="32">
        <v>6059.833333333333</v>
      </c>
      <c r="E17" s="32">
        <v>6255.25</v>
      </c>
      <c r="F17" s="32">
        <v>6450.666666666667</v>
      </c>
      <c r="G17" s="32">
        <v>6841.583333333333</v>
      </c>
      <c r="H17" s="32">
        <v>6646.166666666667</v>
      </c>
      <c r="I17" s="33">
        <v>7037.083333333333</v>
      </c>
      <c r="J17" s="32">
        <v>6841.583333333333</v>
      </c>
      <c r="K17" s="32">
        <v>7232.5</v>
      </c>
      <c r="L17" s="32">
        <v>7516.75</v>
      </c>
      <c r="M17" s="32">
        <v>7731.5</v>
      </c>
      <c r="N17" s="32">
        <v>7946.25</v>
      </c>
    </row>
    <row r="18" spans="1:14" s="10" customFormat="1" ht="14.4" x14ac:dyDescent="0.3">
      <c r="A18" s="1" t="s">
        <v>75</v>
      </c>
      <c r="B18" s="1">
        <f>VLOOKUP(A18,[1]Sheet1!$A:$B,2,FALSE)</f>
        <v>16</v>
      </c>
      <c r="C18" s="31">
        <v>2.1100000000000001E-2</v>
      </c>
      <c r="D18" s="32">
        <v>5913.25</v>
      </c>
      <c r="E18" s="32">
        <v>6104</v>
      </c>
      <c r="F18" s="32">
        <v>6294.75</v>
      </c>
      <c r="G18" s="32">
        <v>6676.166666666667</v>
      </c>
      <c r="H18" s="32">
        <v>6485.416666666667</v>
      </c>
      <c r="I18" s="33">
        <v>6866.916666666667</v>
      </c>
      <c r="J18" s="32">
        <v>6676.166666666667</v>
      </c>
      <c r="K18" s="32">
        <v>7057.583333333333</v>
      </c>
      <c r="L18" s="32">
        <v>7335</v>
      </c>
      <c r="M18" s="32">
        <v>7544.583333333333</v>
      </c>
      <c r="N18" s="32">
        <v>7754.083333333333</v>
      </c>
    </row>
    <row r="19" spans="1:14" s="10" customFormat="1" ht="14.4" x14ac:dyDescent="0.3">
      <c r="A19" s="1" t="s">
        <v>76</v>
      </c>
      <c r="B19" s="1">
        <f>VLOOKUP(A19,[1]Sheet1!$A:$B,2,FALSE)</f>
        <v>17</v>
      </c>
      <c r="C19" s="31">
        <v>2.0500000000000001E-2</v>
      </c>
      <c r="D19" s="32">
        <v>5924.166666666667</v>
      </c>
      <c r="E19" s="32">
        <v>6115.25</v>
      </c>
      <c r="F19" s="32">
        <v>6306.333333333333</v>
      </c>
      <c r="G19" s="32">
        <v>6688.416666666667</v>
      </c>
      <c r="H19" s="32">
        <v>6497.416666666667</v>
      </c>
      <c r="I19" s="33">
        <v>6879.5</v>
      </c>
      <c r="J19" s="32">
        <v>6688.416666666667</v>
      </c>
      <c r="K19" s="32">
        <v>7070.583333333333</v>
      </c>
      <c r="L19" s="32">
        <v>7348.5</v>
      </c>
      <c r="M19" s="32">
        <v>7558.416666666667</v>
      </c>
      <c r="N19" s="32">
        <v>7768.416666666667</v>
      </c>
    </row>
    <row r="20" spans="1:14" s="10" customFormat="1" ht="14.4" x14ac:dyDescent="0.3">
      <c r="A20" s="1" t="s">
        <v>77</v>
      </c>
      <c r="B20" s="1">
        <f>VLOOKUP(A20,[1]Sheet1!$A:$B,2,FALSE)</f>
        <v>18</v>
      </c>
      <c r="C20" s="31">
        <v>2.0500000000000001E-2</v>
      </c>
      <c r="D20" s="32">
        <v>6478.083333333333</v>
      </c>
      <c r="E20" s="32">
        <v>6687.083333333333</v>
      </c>
      <c r="F20" s="32">
        <v>6896</v>
      </c>
      <c r="G20" s="32">
        <v>7313.833333333333</v>
      </c>
      <c r="H20" s="32">
        <v>7104.916666666667</v>
      </c>
      <c r="I20" s="33">
        <v>7522.833333333333</v>
      </c>
      <c r="J20" s="32">
        <v>7313.833333333333</v>
      </c>
      <c r="K20" s="32">
        <v>7731.75</v>
      </c>
      <c r="L20" s="32">
        <v>8035.666666666667</v>
      </c>
      <c r="M20" s="32">
        <v>8265.25</v>
      </c>
      <c r="N20" s="32">
        <v>8494.75</v>
      </c>
    </row>
    <row r="21" spans="1:14" s="10" customFormat="1" ht="14.4" x14ac:dyDescent="0.3">
      <c r="A21" s="1" t="s">
        <v>78</v>
      </c>
      <c r="B21" s="1">
        <f>VLOOKUP(A21,[1]Sheet1!$A:$B,2,FALSE)</f>
        <v>19</v>
      </c>
      <c r="C21" s="31">
        <v>1.9E-2</v>
      </c>
      <c r="D21" s="32">
        <v>6036.083333333333</v>
      </c>
      <c r="E21" s="32">
        <v>6230.75</v>
      </c>
      <c r="F21" s="32">
        <v>6425.416666666667</v>
      </c>
      <c r="G21" s="32">
        <v>6814.75</v>
      </c>
      <c r="H21" s="32">
        <v>6620.083333333333</v>
      </c>
      <c r="I21" s="33">
        <v>7009.416666666667</v>
      </c>
      <c r="J21" s="32">
        <v>6814.75</v>
      </c>
      <c r="K21" s="32">
        <v>7204.166666666667</v>
      </c>
      <c r="L21" s="32">
        <v>7487.333333333333</v>
      </c>
      <c r="M21" s="32">
        <v>7701.166666666667</v>
      </c>
      <c r="N21" s="32">
        <v>7915.083333333333</v>
      </c>
    </row>
    <row r="22" spans="1:14" s="10" customFormat="1" ht="14.4" x14ac:dyDescent="0.3">
      <c r="A22" s="1" t="s">
        <v>79</v>
      </c>
      <c r="B22" s="1">
        <f>VLOOKUP(A22,[1]Sheet1!$A:$B,2,FALSE)</f>
        <v>20</v>
      </c>
      <c r="C22" s="31">
        <v>1.8800000000000001E-2</v>
      </c>
      <c r="D22" s="32">
        <v>6050.916666666667</v>
      </c>
      <c r="E22" s="32">
        <v>6246.083333333333</v>
      </c>
      <c r="F22" s="32">
        <v>6441.25</v>
      </c>
      <c r="G22" s="32">
        <v>6831.5</v>
      </c>
      <c r="H22" s="32">
        <v>6636.416666666667</v>
      </c>
      <c r="I22" s="33">
        <v>7026.666666666667</v>
      </c>
      <c r="J22" s="32">
        <v>6831.5</v>
      </c>
      <c r="K22" s="32">
        <v>7221.833333333333</v>
      </c>
      <c r="L22" s="32">
        <v>7505.75</v>
      </c>
      <c r="M22" s="32">
        <v>7720.166666666667</v>
      </c>
      <c r="N22" s="32">
        <v>7934.583333333333</v>
      </c>
    </row>
    <row r="23" spans="1:14" s="10" customFormat="1" ht="14.4" x14ac:dyDescent="0.3">
      <c r="A23" s="1" t="s">
        <v>80</v>
      </c>
      <c r="B23" s="1">
        <f>VLOOKUP(A23,[1]Sheet1!$A:$B,2,FALSE)</f>
        <v>21</v>
      </c>
      <c r="C23" s="31">
        <v>2.06E-2</v>
      </c>
      <c r="D23" s="32">
        <v>5947.916666666667</v>
      </c>
      <c r="E23" s="32">
        <v>6139.75</v>
      </c>
      <c r="F23" s="32">
        <v>6331.583333333333</v>
      </c>
      <c r="G23" s="32">
        <v>6715.25</v>
      </c>
      <c r="H23" s="32">
        <v>6523.416666666667</v>
      </c>
      <c r="I23" s="33">
        <v>6907.083333333333</v>
      </c>
      <c r="J23" s="32">
        <v>6715.25</v>
      </c>
      <c r="K23" s="32">
        <v>7099</v>
      </c>
      <c r="L23" s="32">
        <v>7378</v>
      </c>
      <c r="M23" s="32">
        <v>7588.75</v>
      </c>
      <c r="N23" s="32">
        <v>7799.5</v>
      </c>
    </row>
    <row r="24" spans="1:14" s="10" customFormat="1" ht="14.4" x14ac:dyDescent="0.3">
      <c r="A24" s="1" t="s">
        <v>81</v>
      </c>
      <c r="B24" s="1">
        <f>VLOOKUP(A24,[1]Sheet1!$A:$B,2,FALSE)</f>
        <v>22</v>
      </c>
      <c r="C24" s="31">
        <v>1.9900000000000001E-2</v>
      </c>
      <c r="D24" s="32">
        <v>6046.916666666667</v>
      </c>
      <c r="E24" s="32">
        <v>6242</v>
      </c>
      <c r="F24" s="32">
        <v>6437</v>
      </c>
      <c r="G24" s="32">
        <v>6827.083333333333</v>
      </c>
      <c r="H24" s="32">
        <v>6632</v>
      </c>
      <c r="I24" s="33">
        <v>7022.083333333333</v>
      </c>
      <c r="J24" s="32">
        <v>6827.083333333333</v>
      </c>
      <c r="K24" s="32">
        <v>7217.166666666667</v>
      </c>
      <c r="L24" s="32">
        <v>7500.833333333333</v>
      </c>
      <c r="M24" s="32">
        <v>7715.083333333333</v>
      </c>
      <c r="N24" s="32">
        <v>7929.333333333333</v>
      </c>
    </row>
    <row r="25" spans="1:14" s="10" customFormat="1" ht="14.4" x14ac:dyDescent="0.3">
      <c r="A25" s="1" t="s">
        <v>82</v>
      </c>
      <c r="B25" s="1">
        <f>VLOOKUP(A25,[1]Sheet1!$A:$B,2,FALSE)</f>
        <v>23</v>
      </c>
      <c r="C25" s="31">
        <v>1.9E-2</v>
      </c>
      <c r="D25" s="32">
        <v>5823.166666666667</v>
      </c>
      <c r="E25" s="32">
        <v>6011</v>
      </c>
      <c r="F25" s="32">
        <v>6198.833333333333</v>
      </c>
      <c r="G25" s="32">
        <v>6574.416666666667</v>
      </c>
      <c r="H25" s="32">
        <v>6386.583333333333</v>
      </c>
      <c r="I25" s="33">
        <v>6762.25</v>
      </c>
      <c r="J25" s="32">
        <v>6574.416666666667</v>
      </c>
      <c r="K25" s="32">
        <v>6950.083333333333</v>
      </c>
      <c r="L25" s="32">
        <v>7223.25</v>
      </c>
      <c r="M25" s="32">
        <v>7429.583333333333</v>
      </c>
      <c r="N25" s="32">
        <v>7635.916666666667</v>
      </c>
    </row>
    <row r="26" spans="1:14" s="10" customFormat="1" ht="14.4" x14ac:dyDescent="0.3">
      <c r="A26" s="1" t="s">
        <v>128</v>
      </c>
      <c r="B26" s="1">
        <f>VLOOKUP(A26,[1]Sheet1!$A:$B,2,FALSE)</f>
        <v>24</v>
      </c>
      <c r="C26" s="31">
        <v>1.9800000000000002E-2</v>
      </c>
      <c r="D26" s="32">
        <v>6299.916666666667</v>
      </c>
      <c r="E26" s="32">
        <v>6503.083333333333</v>
      </c>
      <c r="F26" s="32">
        <v>6706.25</v>
      </c>
      <c r="G26" s="32">
        <v>7112.666666666667</v>
      </c>
      <c r="H26" s="32">
        <v>6909.5</v>
      </c>
      <c r="I26" s="33">
        <v>7315.833333333333</v>
      </c>
      <c r="J26" s="32">
        <v>7112.666666666667</v>
      </c>
      <c r="K26" s="32">
        <v>7519.083333333333</v>
      </c>
      <c r="L26" s="32">
        <v>7814.583333333333</v>
      </c>
      <c r="M26" s="32">
        <v>8037.833333333333</v>
      </c>
      <c r="N26" s="32">
        <v>8261.0833333333339</v>
      </c>
    </row>
    <row r="27" spans="1:14" s="10" customFormat="1" ht="14.4" x14ac:dyDescent="0.3">
      <c r="A27" s="1" t="s">
        <v>84</v>
      </c>
      <c r="B27" s="1">
        <f>VLOOKUP(A27,[1]Sheet1!$A:$B,2,FALSE)</f>
        <v>25</v>
      </c>
      <c r="C27" s="31">
        <v>1.9300000000000001E-2</v>
      </c>
      <c r="D27" s="32">
        <v>5887.5</v>
      </c>
      <c r="E27" s="32">
        <v>6077.416666666667</v>
      </c>
      <c r="F27" s="32">
        <v>6267.333333333333</v>
      </c>
      <c r="G27" s="32">
        <v>6647.083333333333</v>
      </c>
      <c r="H27" s="32">
        <v>6457.166666666667</v>
      </c>
      <c r="I27" s="33">
        <v>6837</v>
      </c>
      <c r="J27" s="32">
        <v>6647.083333333333</v>
      </c>
      <c r="K27" s="32">
        <v>7026.916666666667</v>
      </c>
      <c r="L27" s="32">
        <v>7303.083333333333</v>
      </c>
      <c r="M27" s="32">
        <v>7511.75</v>
      </c>
      <c r="N27" s="32">
        <v>7720.333333333333</v>
      </c>
    </row>
    <row r="28" spans="1:14" s="10" customFormat="1" ht="14.4" x14ac:dyDescent="0.3">
      <c r="A28" s="1" t="s">
        <v>85</v>
      </c>
      <c r="B28" s="1">
        <f>VLOOKUP(A28,[1]Sheet1!$A:$B,2,FALSE)</f>
        <v>26</v>
      </c>
      <c r="C28" s="31">
        <v>1.9400000000000001E-2</v>
      </c>
      <c r="D28" s="32">
        <v>6010.833333333333</v>
      </c>
      <c r="E28" s="32">
        <v>6204.666666666667</v>
      </c>
      <c r="F28" s="32">
        <v>6398.5</v>
      </c>
      <c r="G28" s="32">
        <v>6786.25</v>
      </c>
      <c r="H28" s="32">
        <v>6592.416666666667</v>
      </c>
      <c r="I28" s="33">
        <v>6980.166666666667</v>
      </c>
      <c r="J28" s="32">
        <v>6786.25</v>
      </c>
      <c r="K28" s="32">
        <v>7174</v>
      </c>
      <c r="L28" s="32">
        <v>7456</v>
      </c>
      <c r="M28" s="32">
        <v>7669</v>
      </c>
      <c r="N28" s="32">
        <v>7882</v>
      </c>
    </row>
    <row r="29" spans="1:14" s="10" customFormat="1" ht="14.4" x14ac:dyDescent="0.3">
      <c r="A29" s="1" t="s">
        <v>86</v>
      </c>
      <c r="B29" s="1">
        <f>VLOOKUP(A29,[1]Sheet1!$A:$B,2,FALSE)</f>
        <v>27</v>
      </c>
      <c r="C29" s="31">
        <v>2.1999999999999999E-2</v>
      </c>
      <c r="D29" s="32">
        <v>6461.25</v>
      </c>
      <c r="E29" s="32">
        <v>6669.666666666667</v>
      </c>
      <c r="F29" s="32">
        <v>6878.083333333333</v>
      </c>
      <c r="G29" s="32">
        <v>7294.833333333333</v>
      </c>
      <c r="H29" s="32">
        <v>7086.5</v>
      </c>
      <c r="I29" s="33">
        <v>7503.25</v>
      </c>
      <c r="J29" s="32">
        <v>7294.833333333333</v>
      </c>
      <c r="K29" s="32">
        <v>7711.666666666667</v>
      </c>
      <c r="L29" s="32">
        <v>8014.833333333333</v>
      </c>
      <c r="M29" s="32">
        <v>8243.75</v>
      </c>
      <c r="N29" s="32">
        <v>8472.6666666666661</v>
      </c>
    </row>
    <row r="30" spans="1:14" s="10" customFormat="1" ht="14.4" x14ac:dyDescent="0.3">
      <c r="A30" s="1" t="s">
        <v>87</v>
      </c>
      <c r="B30" s="1">
        <f>VLOOKUP(A30,[1]Sheet1!$A:$B,2,FALSE)</f>
        <v>28</v>
      </c>
      <c r="C30" s="31">
        <v>1.9900000000000001E-2</v>
      </c>
      <c r="D30" s="32">
        <v>5842</v>
      </c>
      <c r="E30" s="32">
        <v>6030.416666666667</v>
      </c>
      <c r="F30" s="32">
        <v>6218.833333333333</v>
      </c>
      <c r="G30" s="32">
        <v>6595.666666666667</v>
      </c>
      <c r="H30" s="32">
        <v>6407.25</v>
      </c>
      <c r="I30" s="33">
        <v>6784.083333333333</v>
      </c>
      <c r="J30" s="32">
        <v>6595.666666666667</v>
      </c>
      <c r="K30" s="32">
        <v>6972.5</v>
      </c>
      <c r="L30" s="32">
        <v>7246.583333333333</v>
      </c>
      <c r="M30" s="32">
        <v>7453.583333333333</v>
      </c>
      <c r="N30" s="32">
        <v>7660.583333333333</v>
      </c>
    </row>
    <row r="31" spans="1:14" s="10" customFormat="1" ht="14.4" x14ac:dyDescent="0.3">
      <c r="A31" s="1" t="s">
        <v>88</v>
      </c>
      <c r="B31" s="1">
        <f>VLOOKUP(A31,[1]Sheet1!$A:$B,2,FALSE)</f>
        <v>29</v>
      </c>
      <c r="C31" s="31">
        <v>1.9400000000000001E-2</v>
      </c>
      <c r="D31" s="32">
        <v>6392</v>
      </c>
      <c r="E31" s="32">
        <v>6598.166666666667</v>
      </c>
      <c r="F31" s="32">
        <v>6804.333333333333</v>
      </c>
      <c r="G31" s="32">
        <v>7216.583333333333</v>
      </c>
      <c r="H31" s="32">
        <v>7010.5</v>
      </c>
      <c r="I31" s="33">
        <v>7422.75</v>
      </c>
      <c r="J31" s="32">
        <v>7216.583333333333</v>
      </c>
      <c r="K31" s="32">
        <v>7628.916666666667</v>
      </c>
      <c r="L31" s="32">
        <v>7928.833333333333</v>
      </c>
      <c r="M31" s="32">
        <v>8155.333333333333</v>
      </c>
      <c r="N31" s="32">
        <v>8381.8333333333339</v>
      </c>
    </row>
    <row r="32" spans="1:14" s="10" customFormat="1" ht="14.4" x14ac:dyDescent="0.3">
      <c r="A32" s="1" t="s">
        <v>117</v>
      </c>
      <c r="B32" s="1">
        <f>VLOOKUP(A32,[1]Sheet1!$A:$B,2,FALSE)</f>
        <v>30</v>
      </c>
      <c r="C32" s="31">
        <v>1.9800000000000002E-2</v>
      </c>
      <c r="D32" s="32">
        <v>5912.25</v>
      </c>
      <c r="E32" s="32">
        <v>6103</v>
      </c>
      <c r="F32" s="32">
        <v>6293.666666666667</v>
      </c>
      <c r="G32" s="32">
        <v>6675.083333333333</v>
      </c>
      <c r="H32" s="32">
        <v>6484.333333333333</v>
      </c>
      <c r="I32" s="33">
        <v>6865.75</v>
      </c>
      <c r="J32" s="32">
        <v>6675.083333333333</v>
      </c>
      <c r="K32" s="32">
        <v>7056.416666666667</v>
      </c>
      <c r="L32" s="32">
        <v>7333.833333333333</v>
      </c>
      <c r="M32" s="32">
        <v>7543.333333333333</v>
      </c>
      <c r="N32" s="32">
        <v>7752.833333333333</v>
      </c>
    </row>
    <row r="33" spans="1:16" s="10" customFormat="1" ht="14.4" x14ac:dyDescent="0.3">
      <c r="A33" s="1" t="s">
        <v>89</v>
      </c>
      <c r="B33" s="1">
        <f>VLOOKUP(A33,[1]Sheet1!$A:$B,2,FALSE)</f>
        <v>31</v>
      </c>
      <c r="C33" s="31">
        <v>2.06E-2</v>
      </c>
      <c r="D33" s="32">
        <v>6538.5</v>
      </c>
      <c r="E33" s="32">
        <v>6749.416666666667</v>
      </c>
      <c r="F33" s="32">
        <v>6960.25</v>
      </c>
      <c r="G33" s="32">
        <v>7382.083333333333</v>
      </c>
      <c r="H33" s="32">
        <v>7171.166666666667</v>
      </c>
      <c r="I33" s="33">
        <v>7592.916666666667</v>
      </c>
      <c r="J33" s="32">
        <v>7382.083333333333</v>
      </c>
      <c r="K33" s="32">
        <v>7803.833333333333</v>
      </c>
      <c r="L33" s="32">
        <v>8110.583333333333</v>
      </c>
      <c r="M33" s="32">
        <v>8342.25</v>
      </c>
      <c r="N33" s="32">
        <v>8574</v>
      </c>
    </row>
    <row r="34" spans="1:16" s="10" customFormat="1" ht="14.4" x14ac:dyDescent="0.3">
      <c r="A34" s="1" t="s">
        <v>90</v>
      </c>
      <c r="B34" s="1">
        <f>VLOOKUP(A34,[1]Sheet1!$A:$B,2,FALSE)</f>
        <v>32</v>
      </c>
      <c r="C34" s="31">
        <v>1.9099999999999999E-2</v>
      </c>
      <c r="D34" s="32">
        <v>6683.083333333333</v>
      </c>
      <c r="E34" s="32">
        <v>6898.583333333333</v>
      </c>
      <c r="F34" s="32">
        <v>7114.166666666667</v>
      </c>
      <c r="G34" s="32">
        <v>7545.25</v>
      </c>
      <c r="H34" s="32">
        <v>7329.75</v>
      </c>
      <c r="I34" s="33">
        <v>7760.833333333333</v>
      </c>
      <c r="J34" s="32">
        <v>7545.25</v>
      </c>
      <c r="K34" s="32">
        <v>7976.333333333333</v>
      </c>
      <c r="L34" s="32">
        <v>8289.9166666666661</v>
      </c>
      <c r="M34" s="32">
        <v>8526.75</v>
      </c>
      <c r="N34" s="32">
        <v>8763.5</v>
      </c>
    </row>
    <row r="35" spans="1:16" s="10" customFormat="1" ht="14.4" x14ac:dyDescent="0.3">
      <c r="A35" s="1" t="s">
        <v>91</v>
      </c>
      <c r="B35" s="1">
        <f>VLOOKUP(A35,[1]Sheet1!$A:$B,2,FALSE)</f>
        <v>33</v>
      </c>
      <c r="C35" s="31">
        <v>2.06E-2</v>
      </c>
      <c r="D35" s="32">
        <v>6035.083333333333</v>
      </c>
      <c r="E35" s="32">
        <v>6229.666666666667</v>
      </c>
      <c r="F35" s="32">
        <v>6424.333333333333</v>
      </c>
      <c r="G35" s="32">
        <v>6813.666666666667</v>
      </c>
      <c r="H35" s="32">
        <v>6619</v>
      </c>
      <c r="I35" s="33">
        <v>7008.333333333333</v>
      </c>
      <c r="J35" s="32">
        <v>6813.666666666667</v>
      </c>
      <c r="K35" s="32">
        <v>7202.916666666667</v>
      </c>
      <c r="L35" s="32">
        <v>7486.083333333333</v>
      </c>
      <c r="M35" s="32">
        <v>7699.916666666667</v>
      </c>
      <c r="N35" s="32">
        <v>7913.75</v>
      </c>
    </row>
    <row r="36" spans="1:16" s="10" customFormat="1" ht="14.4" x14ac:dyDescent="0.3">
      <c r="A36" s="1" t="s">
        <v>92</v>
      </c>
      <c r="B36" s="1">
        <f>VLOOKUP(A36,[1]Sheet1!$A:$B,2,FALSE)</f>
        <v>34</v>
      </c>
      <c r="C36" s="31">
        <v>1.9199999999999998E-2</v>
      </c>
      <c r="D36" s="32">
        <v>5848.916666666667</v>
      </c>
      <c r="E36" s="32">
        <v>6037.583333333333</v>
      </c>
      <c r="F36" s="32">
        <v>6226.25</v>
      </c>
      <c r="G36" s="32">
        <v>6603.5</v>
      </c>
      <c r="H36" s="32">
        <v>6414.833333333333</v>
      </c>
      <c r="I36" s="33">
        <v>6792.166666666667</v>
      </c>
      <c r="J36" s="32">
        <v>6603.5</v>
      </c>
      <c r="K36" s="32">
        <v>6980.833333333333</v>
      </c>
      <c r="L36" s="32">
        <v>7255.166666666667</v>
      </c>
      <c r="M36" s="32">
        <v>7462.416666666667</v>
      </c>
      <c r="N36" s="32">
        <v>7669.666666666667</v>
      </c>
    </row>
    <row r="37" spans="1:16" s="10" customFormat="1" ht="14.4" x14ac:dyDescent="0.3">
      <c r="A37" s="1" t="s">
        <v>93</v>
      </c>
      <c r="B37" s="1">
        <f>VLOOKUP(A37,[1]Sheet1!$A:$B,2,FALSE)</f>
        <v>35</v>
      </c>
      <c r="C37" s="31">
        <v>1.9699999999999999E-2</v>
      </c>
      <c r="D37" s="32">
        <v>5889.5</v>
      </c>
      <c r="E37" s="32">
        <v>6079.5</v>
      </c>
      <c r="F37" s="32">
        <v>6269.416666666667</v>
      </c>
      <c r="G37" s="32">
        <v>6649.333333333333</v>
      </c>
      <c r="H37" s="32">
        <v>6459.416666666667</v>
      </c>
      <c r="I37" s="33">
        <v>6839.25</v>
      </c>
      <c r="J37" s="32">
        <v>6649.333333333333</v>
      </c>
      <c r="K37" s="32">
        <v>7029.25</v>
      </c>
      <c r="L37" s="32">
        <v>7305.583333333333</v>
      </c>
      <c r="M37" s="32">
        <v>7514.25</v>
      </c>
      <c r="N37" s="32">
        <v>7722.916666666667</v>
      </c>
    </row>
    <row r="38" spans="1:16" s="10" customFormat="1" ht="14.4" x14ac:dyDescent="0.3">
      <c r="A38" s="1" t="s">
        <v>94</v>
      </c>
      <c r="B38" s="1">
        <f>VLOOKUP(A38,[1]Sheet1!$A:$B,2,FALSE)</f>
        <v>36</v>
      </c>
      <c r="C38" s="31">
        <v>1.9199999999999998E-2</v>
      </c>
      <c r="D38" s="32">
        <v>6019.25</v>
      </c>
      <c r="E38" s="32">
        <v>6213.333333333333</v>
      </c>
      <c r="F38" s="32">
        <v>6407.5</v>
      </c>
      <c r="G38" s="32">
        <v>6795.75</v>
      </c>
      <c r="H38" s="32">
        <v>6601.666666666667</v>
      </c>
      <c r="I38" s="33">
        <v>6989.916666666667</v>
      </c>
      <c r="J38" s="32">
        <v>6795.75</v>
      </c>
      <c r="K38" s="32">
        <v>7184.083333333333</v>
      </c>
      <c r="L38" s="32">
        <v>7466.416666666667</v>
      </c>
      <c r="M38" s="32">
        <v>7679.75</v>
      </c>
      <c r="N38" s="32">
        <v>7893</v>
      </c>
    </row>
    <row r="39" spans="1:16" s="10" customFormat="1" ht="14.4" x14ac:dyDescent="0.3">
      <c r="A39" s="1" t="s">
        <v>95</v>
      </c>
      <c r="B39" s="1">
        <f>VLOOKUP(A39,[1]Sheet1!$A:$B,2,FALSE)</f>
        <v>37</v>
      </c>
      <c r="C39" s="31">
        <v>1.9900000000000001E-2</v>
      </c>
      <c r="D39" s="32">
        <v>5919.25</v>
      </c>
      <c r="E39" s="32">
        <v>6110.166666666667</v>
      </c>
      <c r="F39" s="32">
        <v>6301</v>
      </c>
      <c r="G39" s="32">
        <v>6682.833333333333</v>
      </c>
      <c r="H39" s="32">
        <v>6491.916666666667</v>
      </c>
      <c r="I39" s="33">
        <v>6873.75</v>
      </c>
      <c r="J39" s="32">
        <v>6682.833333333333</v>
      </c>
      <c r="K39" s="32">
        <v>7064.666666666667</v>
      </c>
      <c r="L39" s="32">
        <v>7342.416666666667</v>
      </c>
      <c r="M39" s="32">
        <v>7552.166666666667</v>
      </c>
      <c r="N39" s="32">
        <v>7761.916666666667</v>
      </c>
    </row>
    <row r="40" spans="1:16" s="10" customFormat="1" ht="14.4" x14ac:dyDescent="0.3">
      <c r="A40" s="1" t="s">
        <v>96</v>
      </c>
      <c r="B40" s="1">
        <f>VLOOKUP(A40,[1]Sheet1!$A:$B,2,FALSE)</f>
        <v>38</v>
      </c>
      <c r="C40" s="31">
        <v>2.1700000000000001E-2</v>
      </c>
      <c r="D40" s="32">
        <v>6755.833333333333</v>
      </c>
      <c r="E40" s="32">
        <v>6973.75</v>
      </c>
      <c r="F40" s="32">
        <v>7191.666666666667</v>
      </c>
      <c r="G40" s="32">
        <v>7627.416666666667</v>
      </c>
      <c r="H40" s="32">
        <v>7409.5</v>
      </c>
      <c r="I40" s="33">
        <v>7845.333333333333</v>
      </c>
      <c r="J40" s="32">
        <v>7627.416666666667</v>
      </c>
      <c r="K40" s="32">
        <v>8063.25</v>
      </c>
      <c r="L40" s="32">
        <v>8380.1666666666661</v>
      </c>
      <c r="M40" s="32">
        <v>8619.5833333333339</v>
      </c>
      <c r="N40" s="32">
        <v>8858.9166666666661</v>
      </c>
    </row>
    <row r="41" spans="1:16" s="10" customFormat="1" ht="14.4" x14ac:dyDescent="0.3">
      <c r="A41" s="1" t="s">
        <v>97</v>
      </c>
      <c r="B41" s="1">
        <f>VLOOKUP(A41,[1]Sheet1!$A:$B,2,FALSE)</f>
        <v>39</v>
      </c>
      <c r="C41" s="31">
        <v>1.9E-2</v>
      </c>
      <c r="D41" s="32">
        <v>6171.666666666667</v>
      </c>
      <c r="E41" s="32">
        <v>6370.75</v>
      </c>
      <c r="F41" s="32">
        <v>6569.833333333333</v>
      </c>
      <c r="G41" s="32">
        <v>6967.916666666667</v>
      </c>
      <c r="H41" s="32">
        <v>6768.833333333333</v>
      </c>
      <c r="I41" s="33">
        <v>7167</v>
      </c>
      <c r="J41" s="32">
        <v>6967.916666666667</v>
      </c>
      <c r="K41" s="32">
        <v>7366</v>
      </c>
      <c r="L41" s="32">
        <v>7655.583333333333</v>
      </c>
      <c r="M41" s="32">
        <v>7874.25</v>
      </c>
      <c r="N41" s="32">
        <v>8092.916666666667</v>
      </c>
    </row>
    <row r="42" spans="1:16" s="10" customFormat="1" ht="14.4" x14ac:dyDescent="0.3">
      <c r="A42" s="1" t="s">
        <v>98</v>
      </c>
      <c r="B42" s="1">
        <f>VLOOKUP(A42,[1]Sheet1!$A:$B,2,FALSE)</f>
        <v>40</v>
      </c>
      <c r="C42" s="31">
        <v>1.9199999999999998E-2</v>
      </c>
      <c r="D42" s="32">
        <v>6060.333333333333</v>
      </c>
      <c r="E42" s="32">
        <v>6255.75</v>
      </c>
      <c r="F42" s="32">
        <v>6451.25</v>
      </c>
      <c r="G42" s="32">
        <v>6842.166666666667</v>
      </c>
      <c r="H42" s="32">
        <v>6646.666666666667</v>
      </c>
      <c r="I42" s="33">
        <v>7037.583333333333</v>
      </c>
      <c r="J42" s="32">
        <v>6842.166666666667</v>
      </c>
      <c r="K42" s="32">
        <v>7233.083333333333</v>
      </c>
      <c r="L42" s="32">
        <v>7517.416666666667</v>
      </c>
      <c r="M42" s="32">
        <v>7732.166666666667</v>
      </c>
      <c r="N42" s="32">
        <v>7946.916666666667</v>
      </c>
    </row>
    <row r="43" spans="1:16" s="10" customFormat="1" ht="14.4" x14ac:dyDescent="0.3">
      <c r="A43" s="1" t="s">
        <v>99</v>
      </c>
      <c r="B43" s="1">
        <f>VLOOKUP(A43,[1]Sheet1!$A:$B,2,FALSE)</f>
        <v>41</v>
      </c>
      <c r="C43" s="31">
        <v>2.0799999999999999E-2</v>
      </c>
      <c r="D43" s="32">
        <v>6317.75</v>
      </c>
      <c r="E43" s="32">
        <v>6521.5</v>
      </c>
      <c r="F43" s="32">
        <v>6725.25</v>
      </c>
      <c r="G43" s="32">
        <v>7132.75</v>
      </c>
      <c r="H43" s="32">
        <v>6929</v>
      </c>
      <c r="I43" s="33">
        <v>7336.583333333333</v>
      </c>
      <c r="J43" s="32">
        <v>7132.75</v>
      </c>
      <c r="K43" s="32">
        <v>7540.333333333333</v>
      </c>
      <c r="L43" s="32">
        <v>7836.75</v>
      </c>
      <c r="M43" s="32">
        <v>8060.583333333333</v>
      </c>
      <c r="N43" s="32">
        <v>8284.4166666666661</v>
      </c>
    </row>
    <row r="44" spans="1:16" s="10" customFormat="1" ht="14.4" x14ac:dyDescent="0.3">
      <c r="A44" s="1" t="s">
        <v>100</v>
      </c>
      <c r="B44" s="1">
        <f>VLOOKUP(A44,[1]Sheet1!$A:$B,2,FALSE)</f>
        <v>42</v>
      </c>
      <c r="C44" s="31">
        <v>2.23E-2</v>
      </c>
      <c r="D44" s="32">
        <v>6829.083333333333</v>
      </c>
      <c r="E44" s="32">
        <v>7049.333333333333</v>
      </c>
      <c r="F44" s="32">
        <v>7269.583333333333</v>
      </c>
      <c r="G44" s="32">
        <v>7710.166666666667</v>
      </c>
      <c r="H44" s="32">
        <v>7489.916666666667</v>
      </c>
      <c r="I44" s="33">
        <v>7930.416666666667</v>
      </c>
      <c r="J44" s="32">
        <v>7710.166666666667</v>
      </c>
      <c r="K44" s="32">
        <v>8150.666666666667</v>
      </c>
      <c r="L44" s="32">
        <v>8471.0833333333339</v>
      </c>
      <c r="M44" s="32">
        <v>8713</v>
      </c>
      <c r="N44" s="32">
        <v>8955</v>
      </c>
    </row>
    <row r="45" spans="1:16" s="10" customFormat="1" ht="14.4" x14ac:dyDescent="0.3">
      <c r="A45" s="1" t="s">
        <v>101</v>
      </c>
      <c r="B45" s="1">
        <f>VLOOKUP(A45,[1]Sheet1!$A:$B,2,FALSE)</f>
        <v>43</v>
      </c>
      <c r="C45" s="31">
        <v>1.95E-2</v>
      </c>
      <c r="D45" s="32">
        <v>5852.916666666667</v>
      </c>
      <c r="E45" s="32">
        <v>6041.666666666667</v>
      </c>
      <c r="F45" s="32">
        <v>6230.416666666667</v>
      </c>
      <c r="G45" s="32">
        <v>6608</v>
      </c>
      <c r="H45" s="32">
        <v>6419.166666666667</v>
      </c>
      <c r="I45" s="33">
        <v>6796.75</v>
      </c>
      <c r="J45" s="32">
        <v>6608</v>
      </c>
      <c r="K45" s="32">
        <v>6985.5</v>
      </c>
      <c r="L45" s="32">
        <v>7260.083333333333</v>
      </c>
      <c r="M45" s="32">
        <v>7467.5</v>
      </c>
      <c r="N45" s="32">
        <v>7674.916666666667</v>
      </c>
      <c r="P45" s="10" t="s">
        <v>56</v>
      </c>
    </row>
    <row r="46" spans="1:16" s="10" customFormat="1" ht="14.4" x14ac:dyDescent="0.3">
      <c r="A46" s="1" t="s">
        <v>102</v>
      </c>
      <c r="B46" s="1">
        <f>VLOOKUP(A46,[1]Sheet1!$A:$B,2,FALSE)</f>
        <v>44</v>
      </c>
      <c r="C46" s="31">
        <v>1.9900000000000001E-2</v>
      </c>
      <c r="D46" s="32">
        <v>5838</v>
      </c>
      <c r="E46" s="32">
        <v>6026.333333333333</v>
      </c>
      <c r="F46" s="32">
        <v>6214.583333333333</v>
      </c>
      <c r="G46" s="32">
        <v>6591.166666666667</v>
      </c>
      <c r="H46" s="32">
        <v>6402.916666666667</v>
      </c>
      <c r="I46" s="33">
        <v>6779.5</v>
      </c>
      <c r="J46" s="32">
        <v>6591.166666666667</v>
      </c>
      <c r="K46" s="32">
        <v>6967.833333333333</v>
      </c>
      <c r="L46" s="32">
        <v>7241.666666666667</v>
      </c>
      <c r="M46" s="32">
        <v>7448.583333333333</v>
      </c>
      <c r="N46" s="32">
        <v>7655.416666666667</v>
      </c>
    </row>
    <row r="47" spans="1:16" s="10" customFormat="1" ht="14.4" x14ac:dyDescent="0.3">
      <c r="A47" s="1" t="s">
        <v>103</v>
      </c>
      <c r="B47" s="1">
        <f>VLOOKUP(A47,[1]Sheet1!$A:$B,2,FALSE)</f>
        <v>45</v>
      </c>
      <c r="C47" s="31">
        <v>2.0500000000000001E-2</v>
      </c>
      <c r="D47" s="32">
        <v>6385.583333333333</v>
      </c>
      <c r="E47" s="32">
        <v>6591.5</v>
      </c>
      <c r="F47" s="32">
        <v>6797.416666666667</v>
      </c>
      <c r="G47" s="32">
        <v>7209.333333333333</v>
      </c>
      <c r="H47" s="32">
        <v>7003.416666666667</v>
      </c>
      <c r="I47" s="33">
        <v>7415.333333333333</v>
      </c>
      <c r="J47" s="32">
        <v>7209.333333333333</v>
      </c>
      <c r="K47" s="32">
        <v>7621.25</v>
      </c>
      <c r="L47" s="32">
        <v>7920.833333333333</v>
      </c>
      <c r="M47" s="32">
        <v>8147.083333333333</v>
      </c>
      <c r="N47" s="32">
        <v>8373.4166666666661</v>
      </c>
    </row>
    <row r="48" spans="1:16" s="10" customFormat="1" ht="14.4" x14ac:dyDescent="0.3">
      <c r="A48" s="1" t="s">
        <v>104</v>
      </c>
      <c r="B48" s="1">
        <f>VLOOKUP(A48,[1]Sheet1!$A:$B,2,FALSE)</f>
        <v>46</v>
      </c>
      <c r="C48" s="31">
        <v>2.06E-2</v>
      </c>
      <c r="D48" s="32">
        <v>6061.75</v>
      </c>
      <c r="E48" s="32">
        <v>6257.333333333333</v>
      </c>
      <c r="F48" s="32">
        <v>6452.833333333333</v>
      </c>
      <c r="G48" s="32">
        <v>6843.833333333333</v>
      </c>
      <c r="H48" s="32">
        <v>6648.333333333333</v>
      </c>
      <c r="I48" s="33">
        <v>7039.333333333333</v>
      </c>
      <c r="J48" s="32">
        <v>6843.833333333333</v>
      </c>
      <c r="K48" s="32">
        <v>7234.833333333333</v>
      </c>
      <c r="L48" s="32">
        <v>7519.25</v>
      </c>
      <c r="M48" s="32">
        <v>7734.083333333333</v>
      </c>
      <c r="N48" s="32">
        <v>7948.833333333333</v>
      </c>
    </row>
    <row r="49" spans="1:14" s="10" customFormat="1" ht="14.4" x14ac:dyDescent="0.3">
      <c r="A49" s="1" t="s">
        <v>105</v>
      </c>
      <c r="B49" s="1">
        <f>VLOOKUP(A49,[1]Sheet1!$A:$B,2,FALSE)</f>
        <v>47</v>
      </c>
      <c r="C49" s="31">
        <v>1.9099999999999999E-2</v>
      </c>
      <c r="D49" s="32">
        <v>5991.5</v>
      </c>
      <c r="E49" s="32">
        <v>6184.75</v>
      </c>
      <c r="F49" s="32">
        <v>6378</v>
      </c>
      <c r="G49" s="32">
        <v>6764.5</v>
      </c>
      <c r="H49" s="32">
        <v>6571.25</v>
      </c>
      <c r="I49" s="33">
        <v>6957.75</v>
      </c>
      <c r="J49" s="32">
        <v>6764.5</v>
      </c>
      <c r="K49" s="32">
        <v>7150.916666666667</v>
      </c>
      <c r="L49" s="32">
        <v>7432.083333333333</v>
      </c>
      <c r="M49" s="32">
        <v>7644.333333333333</v>
      </c>
      <c r="N49" s="32">
        <v>7856.666666666667</v>
      </c>
    </row>
    <row r="50" spans="1:14" s="10" customFormat="1" ht="14.4" x14ac:dyDescent="0.3">
      <c r="A50" s="1" t="s">
        <v>106</v>
      </c>
      <c r="B50" s="1">
        <f>VLOOKUP(A50,[1]Sheet1!$A:$B,2,FALSE)</f>
        <v>48</v>
      </c>
      <c r="C50" s="31">
        <v>2.0799999999999999E-2</v>
      </c>
      <c r="D50" s="32">
        <v>6244</v>
      </c>
      <c r="E50" s="32">
        <v>6445.333333333333</v>
      </c>
      <c r="F50" s="32">
        <v>6646.75</v>
      </c>
      <c r="G50" s="32">
        <v>7049.5</v>
      </c>
      <c r="H50" s="32">
        <v>6848.083333333333</v>
      </c>
      <c r="I50" s="33">
        <v>7250.916666666667</v>
      </c>
      <c r="J50" s="32">
        <v>7049.5</v>
      </c>
      <c r="K50" s="32">
        <v>7452.25</v>
      </c>
      <c r="L50" s="32">
        <v>7745.25</v>
      </c>
      <c r="M50" s="32">
        <v>7966.5</v>
      </c>
      <c r="N50" s="32">
        <v>8187.75</v>
      </c>
    </row>
    <row r="51" spans="1:14" s="10" customFormat="1" ht="14.4" x14ac:dyDescent="0.3">
      <c r="A51" s="1" t="s">
        <v>107</v>
      </c>
      <c r="B51" s="1">
        <f>VLOOKUP(A51,[1]Sheet1!$A:$B,2,FALSE)</f>
        <v>49</v>
      </c>
      <c r="C51" s="31">
        <v>1.9800000000000002E-2</v>
      </c>
      <c r="D51" s="32">
        <v>6051.416666666667</v>
      </c>
      <c r="E51" s="32">
        <v>6246.583333333333</v>
      </c>
      <c r="F51" s="32">
        <v>6441.75</v>
      </c>
      <c r="G51" s="32">
        <v>6832.083333333333</v>
      </c>
      <c r="H51" s="32">
        <v>6636.916666666667</v>
      </c>
      <c r="I51" s="33">
        <v>7027.25</v>
      </c>
      <c r="J51" s="32">
        <v>6832.083333333333</v>
      </c>
      <c r="K51" s="32">
        <v>7222.416666666667</v>
      </c>
      <c r="L51" s="32">
        <v>7506.333333333333</v>
      </c>
      <c r="M51" s="32">
        <v>7720.75</v>
      </c>
      <c r="N51" s="32">
        <v>7935.25</v>
      </c>
    </row>
    <row r="52" spans="1:14" s="10" customFormat="1" ht="14.4" x14ac:dyDescent="0.3">
      <c r="A52" s="1" t="s">
        <v>108</v>
      </c>
      <c r="B52" s="1">
        <f>VLOOKUP(A52,[1]Sheet1!$A:$B,2,FALSE)</f>
        <v>50</v>
      </c>
      <c r="C52" s="31">
        <v>2.01E-2</v>
      </c>
      <c r="D52" s="32">
        <v>6053.333333333333</v>
      </c>
      <c r="E52" s="32">
        <v>6248.583333333333</v>
      </c>
      <c r="F52" s="32">
        <v>6443.833333333333</v>
      </c>
      <c r="G52" s="32">
        <v>6834.333333333333</v>
      </c>
      <c r="H52" s="32">
        <v>6639.083333333333</v>
      </c>
      <c r="I52" s="33">
        <v>7029.583333333333</v>
      </c>
      <c r="J52" s="32">
        <v>6834.333333333333</v>
      </c>
      <c r="K52" s="32">
        <v>7224.833333333333</v>
      </c>
      <c r="L52" s="32">
        <v>7508.833333333333</v>
      </c>
      <c r="M52" s="32">
        <v>7723.333333333333</v>
      </c>
      <c r="N52" s="32">
        <v>7937.833333333333</v>
      </c>
    </row>
    <row r="53" spans="1:14" s="10" customFormat="1" ht="14.4" x14ac:dyDescent="0.3">
      <c r="A53" s="1" t="s">
        <v>118</v>
      </c>
      <c r="B53" s="1">
        <f>VLOOKUP(A53,[1]Sheet1!$A:$B,2,FALSE)</f>
        <v>51</v>
      </c>
      <c r="C53" s="31">
        <v>2.1700000000000001E-2</v>
      </c>
      <c r="D53" s="32">
        <v>6423.666666666667</v>
      </c>
      <c r="E53" s="32">
        <v>6630.833333333333</v>
      </c>
      <c r="F53" s="32">
        <v>6838</v>
      </c>
      <c r="G53" s="32">
        <v>7252.416666666667</v>
      </c>
      <c r="H53" s="32">
        <v>7045.25</v>
      </c>
      <c r="I53" s="33">
        <v>7459.583333333333</v>
      </c>
      <c r="J53" s="32">
        <v>7252.416666666667</v>
      </c>
      <c r="K53" s="32">
        <v>7666.75</v>
      </c>
      <c r="L53" s="32">
        <v>7968.166666666667</v>
      </c>
      <c r="M53" s="32">
        <v>8195.75</v>
      </c>
      <c r="N53" s="32">
        <v>8423.3333333333339</v>
      </c>
    </row>
    <row r="54" spans="1:14" s="10" customFormat="1" ht="14.4" x14ac:dyDescent="0.3">
      <c r="A54" s="1" t="s">
        <v>109</v>
      </c>
      <c r="B54" s="1">
        <f>VLOOKUP(A54,[1]Sheet1!$A:$B,2,FALSE)</f>
        <v>52</v>
      </c>
      <c r="C54" s="31">
        <v>1.95E-2</v>
      </c>
      <c r="D54" s="32">
        <v>5880.083333333333</v>
      </c>
      <c r="E54" s="32">
        <v>6069.75</v>
      </c>
      <c r="F54" s="32">
        <v>6259.416666666667</v>
      </c>
      <c r="G54" s="32">
        <v>6638.75</v>
      </c>
      <c r="H54" s="32">
        <v>6449.083333333333</v>
      </c>
      <c r="I54" s="33">
        <v>6828.333333333333</v>
      </c>
      <c r="J54" s="32">
        <v>6638.75</v>
      </c>
      <c r="K54" s="32">
        <v>7018</v>
      </c>
      <c r="L54" s="32">
        <v>7293.916666666667</v>
      </c>
      <c r="M54" s="32">
        <v>7502.25</v>
      </c>
      <c r="N54" s="32">
        <v>7710.583333333333</v>
      </c>
    </row>
    <row r="55" spans="1:14" s="10" customFormat="1" ht="14.4" x14ac:dyDescent="0.3">
      <c r="A55" s="1" t="s">
        <v>119</v>
      </c>
      <c r="B55" s="1">
        <f>VLOOKUP(A55,[1]Sheet1!$A:$B,2,FALSE)</f>
        <v>53</v>
      </c>
      <c r="C55" s="31">
        <v>2.2100000000000002E-2</v>
      </c>
      <c r="D55" s="32">
        <v>6619.666666666667</v>
      </c>
      <c r="E55" s="32">
        <v>6833.166666666667</v>
      </c>
      <c r="F55" s="32">
        <v>7046.75</v>
      </c>
      <c r="G55" s="32">
        <v>7473.75</v>
      </c>
      <c r="H55" s="32">
        <v>7260.25</v>
      </c>
      <c r="I55" s="33">
        <v>7687.25</v>
      </c>
      <c r="J55" s="32">
        <v>7473.75</v>
      </c>
      <c r="K55" s="32">
        <v>7900.75</v>
      </c>
      <c r="L55" s="32">
        <v>8211.3333333333339</v>
      </c>
      <c r="M55" s="32">
        <v>8445.8333333333339</v>
      </c>
      <c r="N55" s="32">
        <v>8680.4166666666661</v>
      </c>
    </row>
    <row r="56" spans="1:14" s="10" customFormat="1" ht="14.4" x14ac:dyDescent="0.3">
      <c r="A56" s="1" t="s">
        <v>110</v>
      </c>
      <c r="B56" s="1">
        <f>VLOOKUP(A56,[1]Sheet1!$A:$B,2,FALSE)</f>
        <v>54</v>
      </c>
      <c r="C56" s="31">
        <v>2.35E-2</v>
      </c>
      <c r="D56" s="32">
        <v>7244.416666666667</v>
      </c>
      <c r="E56" s="32">
        <v>7478.083333333333</v>
      </c>
      <c r="F56" s="32">
        <v>7711.75</v>
      </c>
      <c r="G56" s="32">
        <v>8179.083333333333</v>
      </c>
      <c r="H56" s="32">
        <v>7945.416666666667</v>
      </c>
      <c r="I56" s="33">
        <v>8412.75</v>
      </c>
      <c r="J56" s="32">
        <v>8179.083333333333</v>
      </c>
      <c r="K56" s="32">
        <v>8646.4166666666661</v>
      </c>
      <c r="L56" s="32">
        <v>8986.25</v>
      </c>
      <c r="M56" s="32">
        <v>9242.9166666666661</v>
      </c>
      <c r="N56" s="32">
        <v>9499.6666666666661</v>
      </c>
    </row>
    <row r="57" spans="1:14" s="10" customFormat="1" ht="14.4" x14ac:dyDescent="0.3">
      <c r="A57" s="1" t="s">
        <v>111</v>
      </c>
      <c r="B57" s="1">
        <f>VLOOKUP(A57,[1]Sheet1!$A:$B,2,FALSE)</f>
        <v>55</v>
      </c>
      <c r="C57" s="31">
        <v>2.06E-2</v>
      </c>
      <c r="D57" s="32">
        <v>5817.75</v>
      </c>
      <c r="E57" s="32">
        <v>6005.333333333333</v>
      </c>
      <c r="F57" s="32">
        <v>6193</v>
      </c>
      <c r="G57" s="32">
        <v>6568.25</v>
      </c>
      <c r="H57" s="32">
        <v>6380.666666666667</v>
      </c>
      <c r="I57" s="33">
        <v>6755.916666666667</v>
      </c>
      <c r="J57" s="32">
        <v>6568.25</v>
      </c>
      <c r="K57" s="32">
        <v>6943.583333333333</v>
      </c>
      <c r="L57" s="32">
        <v>7216.5</v>
      </c>
      <c r="M57" s="32">
        <v>7422.666666666667</v>
      </c>
      <c r="N57" s="32">
        <v>7628.833333333333</v>
      </c>
    </row>
    <row r="58" spans="1:14" s="10" customFormat="1" ht="14.4" x14ac:dyDescent="0.3">
      <c r="A58" s="1" t="s">
        <v>112</v>
      </c>
      <c r="B58" s="1">
        <f>VLOOKUP(A58,[1]Sheet1!$A:$B,2,FALSE)</f>
        <v>56</v>
      </c>
      <c r="C58" s="31">
        <v>2.1600000000000001E-2</v>
      </c>
      <c r="D58" s="32">
        <v>5835.583333333333</v>
      </c>
      <c r="E58" s="32">
        <v>6023.75</v>
      </c>
      <c r="F58" s="32">
        <v>6212</v>
      </c>
      <c r="G58" s="32">
        <v>6588.416666666667</v>
      </c>
      <c r="H58" s="32">
        <v>6400.166666666667</v>
      </c>
      <c r="I58" s="33">
        <v>6776.666666666667</v>
      </c>
      <c r="J58" s="32">
        <v>6588.416666666667</v>
      </c>
      <c r="K58" s="32">
        <v>6964.833333333333</v>
      </c>
      <c r="L58" s="32">
        <v>7238.583333333333</v>
      </c>
      <c r="M58" s="32">
        <v>7445.416666666667</v>
      </c>
      <c r="N58" s="32">
        <v>7652.166666666667</v>
      </c>
    </row>
    <row r="59" spans="1:14" s="10" customFormat="1" ht="14.4" x14ac:dyDescent="0.3">
      <c r="A59" s="1" t="s">
        <v>113</v>
      </c>
      <c r="B59" s="1">
        <f>VLOOKUP(A59,[1]Sheet1!$A:$B,2,FALSE)</f>
        <v>57</v>
      </c>
      <c r="C59" s="31">
        <v>2.1299999999999999E-2</v>
      </c>
      <c r="D59" s="32">
        <v>5825.166666666667</v>
      </c>
      <c r="E59" s="32">
        <v>6013</v>
      </c>
      <c r="F59" s="32">
        <v>6200.916666666667</v>
      </c>
      <c r="G59" s="32">
        <v>6576.666666666667</v>
      </c>
      <c r="H59" s="32">
        <v>6388.833333333333</v>
      </c>
      <c r="I59" s="33">
        <v>6764.583333333333</v>
      </c>
      <c r="J59" s="32">
        <v>6576.666666666667</v>
      </c>
      <c r="K59" s="32">
        <v>6952.416666666667</v>
      </c>
      <c r="L59" s="32">
        <v>7225.75</v>
      </c>
      <c r="M59" s="32">
        <v>7432.166666666667</v>
      </c>
      <c r="N59" s="32">
        <v>7638.583333333333</v>
      </c>
    </row>
    <row r="60" spans="1:14" s="10" customFormat="1" ht="14.4" x14ac:dyDescent="0.3">
      <c r="A60" s="1" t="s">
        <v>114</v>
      </c>
      <c r="B60" s="1">
        <f>VLOOKUP(A60,[1]Sheet1!$A:$B,2,FALSE)</f>
        <v>58</v>
      </c>
      <c r="C60" s="31">
        <v>2.1299999999999999E-2</v>
      </c>
      <c r="D60" s="32">
        <v>5824.166666666667</v>
      </c>
      <c r="E60" s="32">
        <v>6012</v>
      </c>
      <c r="F60" s="32">
        <v>6199.833333333333</v>
      </c>
      <c r="G60" s="32">
        <v>6575.583333333333</v>
      </c>
      <c r="H60" s="32">
        <v>6387.75</v>
      </c>
      <c r="I60" s="33">
        <v>6763.416666666667</v>
      </c>
      <c r="J60" s="32">
        <v>6575.583333333333</v>
      </c>
      <c r="K60" s="32">
        <v>6951.25</v>
      </c>
      <c r="L60" s="32">
        <v>7224.5</v>
      </c>
      <c r="M60" s="32">
        <v>7430.833333333333</v>
      </c>
      <c r="N60" s="32">
        <v>7637.25</v>
      </c>
    </row>
    <row r="61" spans="1:14" s="10" customFormat="1" ht="14.4" x14ac:dyDescent="0.3">
      <c r="A61" s="1" t="s">
        <v>150</v>
      </c>
      <c r="B61" s="1">
        <f>VLOOKUP(A61,[1]Sheet1!$A:$B,2,FALSE)</f>
        <v>59</v>
      </c>
      <c r="C61" s="31">
        <v>1.7000000000000001E-2</v>
      </c>
      <c r="D61" s="32">
        <v>4950.416666666667</v>
      </c>
      <c r="E61" s="32">
        <v>5110.083333333333</v>
      </c>
      <c r="F61" s="32">
        <v>5269.75</v>
      </c>
      <c r="G61" s="32">
        <v>5589.083333333333</v>
      </c>
      <c r="H61" s="32">
        <v>5429.416666666667</v>
      </c>
      <c r="I61" s="33">
        <v>5748.75</v>
      </c>
      <c r="J61" s="32">
        <v>5589.083333333333</v>
      </c>
      <c r="K61" s="32">
        <v>5908.416666666667</v>
      </c>
      <c r="L61" s="32">
        <v>6140.666666666667</v>
      </c>
      <c r="M61" s="32">
        <v>6316.083333333333</v>
      </c>
      <c r="N61" s="32">
        <v>6491.5</v>
      </c>
    </row>
    <row r="62" spans="1:14" s="10" customFormat="1" ht="14.4" x14ac:dyDescent="0.3">
      <c r="A62" s="1" t="s">
        <v>176</v>
      </c>
      <c r="B62" s="1">
        <v>60</v>
      </c>
      <c r="C62" s="31">
        <v>1.7000000000000001E-2</v>
      </c>
      <c r="D62" s="32">
        <v>4950.416666666667</v>
      </c>
      <c r="E62" s="32">
        <v>5110.083333333333</v>
      </c>
      <c r="F62" s="32">
        <v>5269.75</v>
      </c>
      <c r="G62" s="32">
        <v>5589.083333333333</v>
      </c>
      <c r="H62" s="32">
        <v>5429.416666666667</v>
      </c>
      <c r="I62" s="33">
        <v>5748.75</v>
      </c>
      <c r="J62" s="32">
        <v>5589.083333333333</v>
      </c>
      <c r="K62" s="32">
        <v>5908.416666666667</v>
      </c>
      <c r="L62" s="32">
        <v>6140.666666666667</v>
      </c>
      <c r="M62" s="32">
        <v>6316.083333333333</v>
      </c>
      <c r="N62" s="32">
        <v>6491.5</v>
      </c>
    </row>
    <row r="63" spans="1:14" ht="14.4" x14ac:dyDescent="0.3">
      <c r="A63" s="1" t="s">
        <v>152</v>
      </c>
      <c r="B63" s="1">
        <f>VLOOKUP(A63,[1]Sheet1!$A:$B,2,FALSE)</f>
        <v>61</v>
      </c>
      <c r="C63" s="31">
        <v>1.7000000000000001E-2</v>
      </c>
      <c r="D63" s="32">
        <v>4950.416666666667</v>
      </c>
      <c r="E63" s="32">
        <v>5110.083333333333</v>
      </c>
      <c r="F63" s="32">
        <v>5269.75</v>
      </c>
      <c r="G63" s="32">
        <v>5589.083333333333</v>
      </c>
      <c r="H63" s="32">
        <v>5429.416666666667</v>
      </c>
      <c r="I63" s="33">
        <v>5748.75</v>
      </c>
      <c r="J63" s="32">
        <v>5589.083333333333</v>
      </c>
      <c r="K63" s="32">
        <v>5908.416666666667</v>
      </c>
      <c r="L63" s="32">
        <v>6140.666666666667</v>
      </c>
      <c r="M63" s="32">
        <v>6316.083333333333</v>
      </c>
      <c r="N63" s="32">
        <v>6491.5</v>
      </c>
    </row>
    <row r="64" spans="1:14" ht="14.4" x14ac:dyDescent="0.3">
      <c r="A64" s="1" t="s">
        <v>174</v>
      </c>
      <c r="B64" s="1">
        <f>VLOOKUP(A64,[1]Sheet1!$A:$B,2,FALSE)</f>
        <v>62</v>
      </c>
      <c r="C64" s="31">
        <v>1.9099999999999999E-2</v>
      </c>
      <c r="D64" s="32">
        <v>5794.916666666667</v>
      </c>
      <c r="E64" s="32">
        <v>5981.833333333333</v>
      </c>
      <c r="F64" s="32">
        <v>6168.75</v>
      </c>
      <c r="G64" s="32">
        <v>6542.583333333333</v>
      </c>
      <c r="H64" s="32">
        <v>6355.666666666667</v>
      </c>
      <c r="I64" s="33">
        <v>6729.5</v>
      </c>
      <c r="J64" s="32">
        <v>6542.583333333333</v>
      </c>
      <c r="K64" s="32">
        <v>6916.416666666667</v>
      </c>
      <c r="L64" s="32">
        <v>7188.25</v>
      </c>
      <c r="M64" s="32">
        <v>7393.583333333333</v>
      </c>
      <c r="N64" s="32">
        <v>7598.916666666667</v>
      </c>
    </row>
    <row r="65" spans="1:14" ht="14.4" x14ac:dyDescent="0.3">
      <c r="A65" s="1" t="s">
        <v>173</v>
      </c>
      <c r="B65" s="1">
        <f>VLOOKUP(A65,[1]Sheet1!$A:$B,2,FALSE)</f>
        <v>63</v>
      </c>
      <c r="C65" s="31">
        <v>1.9099999999999999E-2</v>
      </c>
      <c r="D65" s="32">
        <v>5794.916666666667</v>
      </c>
      <c r="E65" s="32">
        <v>5981.833333333333</v>
      </c>
      <c r="F65" s="32">
        <v>6168.75</v>
      </c>
      <c r="G65" s="32">
        <v>6542.583333333333</v>
      </c>
      <c r="H65" s="32">
        <v>6355.666666666667</v>
      </c>
      <c r="I65" s="33">
        <v>6729.5</v>
      </c>
      <c r="J65" s="32">
        <v>6542.583333333333</v>
      </c>
      <c r="K65" s="32">
        <v>6916.416666666667</v>
      </c>
      <c r="L65" s="32">
        <v>7188.25</v>
      </c>
      <c r="M65" s="32">
        <v>7393.583333333333</v>
      </c>
      <c r="N65" s="32">
        <v>7598.916666666667</v>
      </c>
    </row>
    <row r="66" spans="1:14" x14ac:dyDescent="0.35">
      <c r="B66" s="23"/>
    </row>
    <row r="67" spans="1:14" x14ac:dyDescent="0.35">
      <c r="B67" s="23"/>
    </row>
    <row r="124" spans="2:11" x14ac:dyDescent="0.35">
      <c r="C124" s="7"/>
      <c r="D124" s="7"/>
      <c r="E124" s="7"/>
      <c r="F124" s="7"/>
      <c r="G124" s="7"/>
      <c r="H124" s="7"/>
      <c r="I124" s="7"/>
      <c r="J124" s="7"/>
      <c r="K124" s="7"/>
    </row>
    <row r="125" spans="2:11" x14ac:dyDescent="0.35">
      <c r="B125" s="2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2:11" x14ac:dyDescent="0.35">
      <c r="C126" s="7"/>
      <c r="D126" s="7"/>
      <c r="E126" s="7"/>
      <c r="F126" s="7"/>
      <c r="G126" s="7"/>
      <c r="H126" s="7"/>
      <c r="I126" s="7"/>
      <c r="J126" s="7"/>
      <c r="K126" s="7"/>
    </row>
    <row r="127" spans="2:11" x14ac:dyDescent="0.35">
      <c r="C127" s="7"/>
      <c r="D127" s="7"/>
      <c r="E127" s="7"/>
      <c r="F127" s="7"/>
      <c r="G127" s="7"/>
      <c r="H127" s="7"/>
      <c r="I127" s="7"/>
      <c r="J127" s="7"/>
      <c r="K127" s="7"/>
    </row>
    <row r="128" spans="2:11" x14ac:dyDescent="0.35">
      <c r="C128" s="7"/>
      <c r="D128" s="7"/>
      <c r="E128" s="7"/>
      <c r="F128" s="7"/>
      <c r="G128" s="7"/>
      <c r="H128" s="7"/>
      <c r="I128" s="7"/>
      <c r="J128" s="7"/>
      <c r="K128" s="7"/>
    </row>
    <row r="129" spans="2:11" x14ac:dyDescent="0.35"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2:11" x14ac:dyDescent="0.35"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2:11" x14ac:dyDescent="0.35"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2:11" x14ac:dyDescent="0.35"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2:11" x14ac:dyDescent="0.35"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2:11" x14ac:dyDescent="0.35">
      <c r="C134" s="7"/>
      <c r="D134" s="7"/>
      <c r="E134" s="7"/>
      <c r="F134" s="7"/>
      <c r="G134" s="7"/>
      <c r="H134" s="7"/>
      <c r="I134" s="7"/>
      <c r="J134" s="7"/>
      <c r="K134" s="7"/>
    </row>
    <row r="135" spans="2:11" x14ac:dyDescent="0.35">
      <c r="C135" s="7"/>
      <c r="D135" s="7"/>
      <c r="E135" s="7"/>
      <c r="F135" s="13"/>
      <c r="G135" s="13"/>
      <c r="H135" s="13"/>
      <c r="I135" s="13"/>
      <c r="J135" s="13"/>
      <c r="K135" s="13"/>
    </row>
    <row r="136" spans="2:11" x14ac:dyDescent="0.35">
      <c r="C136" s="7"/>
      <c r="D136" s="7"/>
      <c r="E136" s="7"/>
      <c r="F136" s="13"/>
      <c r="G136" s="13"/>
      <c r="H136" s="13"/>
      <c r="I136" s="13"/>
      <c r="J136" s="13"/>
      <c r="K136" s="13"/>
    </row>
    <row r="137" spans="2:11" x14ac:dyDescent="0.35">
      <c r="C137" s="7"/>
      <c r="D137" s="7"/>
      <c r="E137" s="7"/>
      <c r="F137" s="13"/>
      <c r="G137" s="13"/>
      <c r="H137" s="13"/>
      <c r="I137" s="13"/>
      <c r="J137" s="13"/>
      <c r="K137" s="13"/>
    </row>
    <row r="138" spans="2:11" x14ac:dyDescent="0.35">
      <c r="C138" s="7"/>
      <c r="D138" s="7"/>
      <c r="E138" s="7"/>
      <c r="F138" s="7"/>
      <c r="G138" s="7"/>
      <c r="H138" s="7"/>
      <c r="I138" s="7"/>
      <c r="J138" s="7"/>
      <c r="K138" s="7"/>
    </row>
    <row r="139" spans="2:11" x14ac:dyDescent="0.35">
      <c r="B139" s="25"/>
      <c r="C139" s="7"/>
      <c r="D139" s="7"/>
      <c r="E139" s="7"/>
      <c r="F139" s="7"/>
      <c r="G139" s="7"/>
      <c r="H139" s="7"/>
      <c r="I139" s="7"/>
      <c r="J139" s="7"/>
      <c r="K139" s="7"/>
    </row>
    <row r="140" spans="2:11" x14ac:dyDescent="0.35">
      <c r="B140" s="25"/>
      <c r="C140" s="7"/>
      <c r="D140" s="7"/>
      <c r="E140" s="7"/>
      <c r="F140" s="7"/>
      <c r="G140" s="7"/>
      <c r="H140" s="7"/>
      <c r="I140" s="7"/>
      <c r="J140" s="7"/>
      <c r="K140" s="7"/>
    </row>
    <row r="141" spans="2:11" x14ac:dyDescent="0.35">
      <c r="C141" s="7"/>
      <c r="D141" s="7"/>
      <c r="E141" s="7"/>
      <c r="F141" s="7"/>
      <c r="G141" s="7"/>
      <c r="H141" s="7"/>
      <c r="I141" s="7"/>
      <c r="J141" s="7"/>
      <c r="K141" s="7"/>
    </row>
  </sheetData>
  <pageMargins left="0.25" right="0.25" top="0.75" bottom="0.75" header="0.3" footer="0.3"/>
  <pageSetup scale="9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36BC-7143-42C1-9393-A449C6AC1B5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E1FC-9F0C-44B7-9DAA-0F69C808BE4D}">
  <sheetPr>
    <pageSetUpPr fitToPage="1"/>
  </sheetPr>
  <dimension ref="A1:Q15"/>
  <sheetViews>
    <sheetView workbookViewId="0">
      <selection activeCell="G5" sqref="G5:Q5"/>
    </sheetView>
  </sheetViews>
  <sheetFormatPr defaultRowHeight="14.4" x14ac:dyDescent="0.3"/>
  <cols>
    <col min="1" max="1" width="12.33203125" bestFit="1" customWidth="1"/>
    <col min="2" max="2" width="6.21875" bestFit="1" customWidth="1"/>
    <col min="7" max="9" width="9" bestFit="1" customWidth="1"/>
  </cols>
  <sheetData>
    <row r="1" spans="1:17" s="7" customFormat="1" ht="57.6" x14ac:dyDescent="0.3">
      <c r="A1" s="26" t="s">
        <v>120</v>
      </c>
      <c r="B1" s="26" t="s">
        <v>131</v>
      </c>
      <c r="C1" s="26" t="s">
        <v>130</v>
      </c>
      <c r="D1" s="26" t="s">
        <v>129</v>
      </c>
      <c r="E1" s="26" t="s">
        <v>170</v>
      </c>
      <c r="F1" s="26" t="s">
        <v>171</v>
      </c>
      <c r="G1" s="6" t="s">
        <v>159</v>
      </c>
      <c r="H1" s="6" t="s">
        <v>160</v>
      </c>
      <c r="I1" s="6" t="s">
        <v>161</v>
      </c>
      <c r="J1" s="19" t="s">
        <v>167</v>
      </c>
      <c r="K1" s="19" t="s">
        <v>162</v>
      </c>
      <c r="L1" s="19" t="s">
        <v>168</v>
      </c>
      <c r="M1" s="19" t="s">
        <v>163</v>
      </c>
      <c r="N1" s="19" t="s">
        <v>169</v>
      </c>
      <c r="O1" s="19" t="s">
        <v>164</v>
      </c>
      <c r="P1" s="19" t="s">
        <v>165</v>
      </c>
      <c r="Q1" s="19" t="s">
        <v>166</v>
      </c>
    </row>
    <row r="2" spans="1:17" ht="18" x14ac:dyDescent="0.35">
      <c r="A2" s="10" t="s">
        <v>61</v>
      </c>
      <c r="B2" s="22">
        <v>2</v>
      </c>
      <c r="C2" s="11">
        <v>0.3196</v>
      </c>
      <c r="D2" s="11">
        <v>2.6633333333333332E-2</v>
      </c>
      <c r="E2" s="11">
        <v>1.6899999999999998E-2</v>
      </c>
      <c r="F2" s="11">
        <f>E2/125</f>
        <v>1.3519999999999998E-4</v>
      </c>
      <c r="G2" s="28">
        <v>6423.333333333333</v>
      </c>
      <c r="H2" s="28">
        <v>6630.583333333333</v>
      </c>
      <c r="I2" s="28">
        <v>6837.75</v>
      </c>
      <c r="J2" s="28">
        <v>7252.083333333333</v>
      </c>
      <c r="K2" s="28">
        <v>7044.916666666667</v>
      </c>
      <c r="L2" s="28">
        <v>7459.25</v>
      </c>
      <c r="M2" s="28">
        <v>7252.083333333333</v>
      </c>
      <c r="N2" s="28">
        <v>7666.416666666667</v>
      </c>
      <c r="O2" s="28">
        <v>7967.833333333333</v>
      </c>
      <c r="P2" s="28">
        <v>8195.5</v>
      </c>
      <c r="Q2" s="28">
        <v>8423.0833333333339</v>
      </c>
    </row>
    <row r="3" spans="1:17" x14ac:dyDescent="0.3">
      <c r="F3" t="s">
        <v>56</v>
      </c>
      <c r="G3" s="29">
        <f>G2*F2+G2</f>
        <v>6424.2017679999999</v>
      </c>
      <c r="H3" s="29">
        <f>H2*F2+H2</f>
        <v>6631.4797881999993</v>
      </c>
      <c r="I3" s="29">
        <f>I2*F2+I2</f>
        <v>6838.6744638</v>
      </c>
      <c r="J3" s="29">
        <f>J2*F2+J2</f>
        <v>7253.0638149999995</v>
      </c>
      <c r="K3" s="29">
        <f>K2*F2+K2</f>
        <v>7045.8691394000007</v>
      </c>
      <c r="L3" s="29">
        <f>L2*F2+L2</f>
        <v>7460.2584906000002</v>
      </c>
      <c r="M3" s="29">
        <f>M2*F2+M2</f>
        <v>7253.0638149999995</v>
      </c>
      <c r="N3" s="29">
        <f>N2*F2+N2</f>
        <v>7667.4531661999999</v>
      </c>
      <c r="O3" s="29">
        <f>O2*F2+O2</f>
        <v>7968.9105843999996</v>
      </c>
      <c r="P3" s="29">
        <f>F2*F2+P2</f>
        <v>8195.500000018279</v>
      </c>
      <c r="Q3" s="29">
        <f>Q2*F2+Q2</f>
        <v>8424.2221342000012</v>
      </c>
    </row>
    <row r="4" spans="1:17" x14ac:dyDescent="0.3"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8" x14ac:dyDescent="0.35">
      <c r="A5" s="10" t="s">
        <v>62</v>
      </c>
      <c r="B5" s="22">
        <v>3</v>
      </c>
      <c r="C5" s="11">
        <v>0.21789999999999998</v>
      </c>
      <c r="D5" s="11">
        <v>1.8158333333333332E-2</v>
      </c>
      <c r="E5" s="11">
        <v>8.8999999999999996E-2</v>
      </c>
      <c r="F5" s="11">
        <f>E5/12</f>
        <v>7.416666666666666E-3</v>
      </c>
      <c r="G5" s="28">
        <v>5928.333333333333</v>
      </c>
      <c r="H5" s="28">
        <v>6119.5</v>
      </c>
      <c r="I5" s="28">
        <v>6310.75</v>
      </c>
      <c r="J5" s="28">
        <v>6693.166666666667</v>
      </c>
      <c r="K5" s="28">
        <v>6502</v>
      </c>
      <c r="L5" s="28">
        <v>6884.416666666667</v>
      </c>
      <c r="M5" s="28">
        <v>6693.166666666667</v>
      </c>
      <c r="N5" s="28">
        <v>7075.5833333333303</v>
      </c>
      <c r="O5" s="28">
        <v>7353.75</v>
      </c>
      <c r="P5" s="28">
        <v>7563.833333333333</v>
      </c>
      <c r="Q5" s="28">
        <v>7773.916666666667</v>
      </c>
    </row>
    <row r="6" spans="1:17" x14ac:dyDescent="0.3">
      <c r="F6" t="s">
        <v>56</v>
      </c>
      <c r="G6" s="29">
        <f>G5*F5+G5</f>
        <v>5972.3018055555549</v>
      </c>
      <c r="H6" s="29">
        <f>H5*F5+H5</f>
        <v>6164.8862916666667</v>
      </c>
      <c r="I6" s="29">
        <f>I5*F5+I5</f>
        <v>6357.5547291666662</v>
      </c>
      <c r="J6" s="29">
        <f>J5*F5+J5</f>
        <v>6742.8076527777785</v>
      </c>
      <c r="K6" s="29">
        <f>K5*F5+K5</f>
        <v>6550.2231666666667</v>
      </c>
      <c r="L6" s="29">
        <f>L5*F5+L5</f>
        <v>6935.476090277778</v>
      </c>
      <c r="M6" s="29">
        <f>M5*F5+M5</f>
        <v>6742.8076527777785</v>
      </c>
      <c r="N6" s="29">
        <f>N5*F5+N5</f>
        <v>7128.0605763888861</v>
      </c>
      <c r="O6" s="29">
        <f>O5*F5+O5</f>
        <v>7408.2903125000003</v>
      </c>
      <c r="P6" s="29">
        <f>P5*F5+P5</f>
        <v>7619.9317638888888</v>
      </c>
      <c r="Q6" s="29">
        <f>Q5*F5+Q5</f>
        <v>7831.5732152777782</v>
      </c>
    </row>
    <row r="7" spans="1:17" x14ac:dyDescent="0.3"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8" x14ac:dyDescent="0.35">
      <c r="A8" s="10" t="s">
        <v>174</v>
      </c>
      <c r="B8" s="22">
        <v>62</v>
      </c>
      <c r="C8" s="11">
        <v>0.16820000000000002</v>
      </c>
      <c r="D8" s="11">
        <v>1.4016666666666669E-2</v>
      </c>
      <c r="E8" s="11">
        <v>2.63E-2</v>
      </c>
      <c r="F8" s="11">
        <f>E8/12</f>
        <v>2.1916666666666668E-3</v>
      </c>
      <c r="G8" s="28">
        <v>5686.4166666666697</v>
      </c>
      <c r="H8" s="28">
        <v>5869.833333333333</v>
      </c>
      <c r="I8" s="28">
        <v>6053.25</v>
      </c>
      <c r="J8" s="28">
        <v>6420</v>
      </c>
      <c r="K8" s="28">
        <v>6236.666666666667</v>
      </c>
      <c r="L8" s="28">
        <v>6603.416666666667</v>
      </c>
      <c r="M8" s="28">
        <v>6420</v>
      </c>
      <c r="N8" s="28">
        <v>6786.833333333333</v>
      </c>
      <c r="O8" s="28">
        <v>7053.666666666667</v>
      </c>
      <c r="P8" s="28">
        <v>7255.166666666667</v>
      </c>
      <c r="Q8" s="28">
        <v>7456.75</v>
      </c>
    </row>
    <row r="9" spans="1:17" x14ac:dyDescent="0.3">
      <c r="G9" s="29">
        <f>G8*F8+G8</f>
        <v>5698.879396527781</v>
      </c>
      <c r="H9" s="29">
        <f>H8*F8+H8</f>
        <v>5882.6980513888884</v>
      </c>
      <c r="I9" s="29">
        <f>I8*F8+I8</f>
        <v>6066.5167062500004</v>
      </c>
      <c r="J9" s="29">
        <f>J8*F8+J8</f>
        <v>6434.0704999999998</v>
      </c>
      <c r="K9" s="29">
        <f>K8*F8+K8</f>
        <v>6250.3353611111115</v>
      </c>
      <c r="L9" s="29">
        <f>L8*F8+L8</f>
        <v>6617.8891548611118</v>
      </c>
      <c r="M9" s="29">
        <f>M8*F8+M8</f>
        <v>6434.0704999999998</v>
      </c>
      <c r="N9" s="29">
        <f>N8*F8+N8</f>
        <v>6801.707809722222</v>
      </c>
      <c r="O9" s="29">
        <f>O8*F8+O8</f>
        <v>7069.1259527777784</v>
      </c>
      <c r="P9" s="29">
        <f>P8*F8+P8</f>
        <v>7271.0675736111116</v>
      </c>
      <c r="Q9" s="29">
        <f>Q8*F8+Q8</f>
        <v>7473.0927104166667</v>
      </c>
    </row>
    <row r="10" spans="1:17" x14ac:dyDescent="0.3"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8" x14ac:dyDescent="0.35">
      <c r="A11" s="10" t="s">
        <v>173</v>
      </c>
      <c r="B11" s="22">
        <v>63</v>
      </c>
      <c r="C11" s="11">
        <v>0.16820000000000002</v>
      </c>
      <c r="D11" s="11">
        <v>1.4016666666666669E-2</v>
      </c>
      <c r="E11" s="11">
        <v>0.12039999999999999</v>
      </c>
      <c r="F11" s="11">
        <f>E11/12</f>
        <v>1.0033333333333333E-2</v>
      </c>
      <c r="G11" s="28">
        <v>5686.4166666666697</v>
      </c>
      <c r="H11" s="28">
        <v>5869.833333333333</v>
      </c>
      <c r="I11" s="28">
        <v>6053.25</v>
      </c>
      <c r="J11" s="28">
        <v>6420</v>
      </c>
      <c r="K11" s="28">
        <v>6236.666666666667</v>
      </c>
      <c r="L11" s="28">
        <v>6603.416666666667</v>
      </c>
      <c r="M11" s="28">
        <v>6420</v>
      </c>
      <c r="N11" s="28">
        <v>6786.833333333333</v>
      </c>
      <c r="O11" s="28">
        <v>7053.666666666667</v>
      </c>
      <c r="P11" s="28">
        <v>7255.166666666667</v>
      </c>
      <c r="Q11" s="28">
        <v>7456.75</v>
      </c>
    </row>
    <row r="12" spans="1:17" x14ac:dyDescent="0.3">
      <c r="G12" s="29">
        <f>G11*F11+G11</f>
        <v>5743.4703805555582</v>
      </c>
      <c r="H12" s="29">
        <f>H11*F11+H11</f>
        <v>5928.7273277777776</v>
      </c>
      <c r="I12" s="29">
        <f>I11*F11+I11</f>
        <v>6113.9842749999998</v>
      </c>
      <c r="J12" s="29">
        <f>J11*F11+J11</f>
        <v>6484.4139999999998</v>
      </c>
      <c r="K12" s="29">
        <f>K11*F11+K11</f>
        <v>6299.2412222222229</v>
      </c>
      <c r="L12" s="29">
        <f>L11*F11+L11</f>
        <v>6669.6709472222228</v>
      </c>
      <c r="M12" s="29">
        <f>M11*F11+M11</f>
        <v>6484.4139999999998</v>
      </c>
      <c r="N12" s="29">
        <f>N11*F11+N11</f>
        <v>6854.9278944444441</v>
      </c>
      <c r="O12" s="29">
        <f>O11*F11+O11</f>
        <v>7124.4384555555562</v>
      </c>
      <c r="P12" s="29">
        <f>P11*F11+P11</f>
        <v>7327.9601722222224</v>
      </c>
      <c r="Q12" s="29">
        <f>Q11*F11+Q11</f>
        <v>7531.5660583333338</v>
      </c>
    </row>
    <row r="13" spans="1:17" x14ac:dyDescent="0.3"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x14ac:dyDescent="0.3"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18" x14ac:dyDescent="0.35">
      <c r="A15" s="10"/>
      <c r="B15" s="22"/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</sheetData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FD93-87CC-4294-8A19-6AD1F6E50C13}">
  <dimension ref="A1:M38"/>
  <sheetViews>
    <sheetView topLeftCell="A4" workbookViewId="0">
      <selection activeCell="B36" sqref="B36:L38"/>
    </sheetView>
  </sheetViews>
  <sheetFormatPr defaultRowHeight="14.4" x14ac:dyDescent="0.3"/>
  <cols>
    <col min="1" max="1" width="26.109375" bestFit="1" customWidth="1"/>
    <col min="2" max="2" width="12.33203125" bestFit="1" customWidth="1"/>
    <col min="3" max="11" width="9.6640625" bestFit="1" customWidth="1"/>
    <col min="12" max="12" width="9.5546875" bestFit="1" customWidth="1"/>
  </cols>
  <sheetData>
    <row r="1" spans="1:12" s="7" customFormat="1" x14ac:dyDescent="0.3">
      <c r="A1" t="s">
        <v>132</v>
      </c>
      <c r="B1"/>
      <c r="C1"/>
      <c r="D1" s="8"/>
      <c r="E1" s="9"/>
      <c r="F1" s="9"/>
      <c r="G1" s="9"/>
      <c r="H1" s="9"/>
      <c r="I1" s="9"/>
      <c r="J1" s="9"/>
      <c r="K1" s="9"/>
      <c r="L1" s="9"/>
    </row>
    <row r="2" spans="1:12" s="7" customFormat="1" x14ac:dyDescent="0.3">
      <c r="A2" t="s">
        <v>133</v>
      </c>
      <c r="B2" s="15">
        <v>0.3</v>
      </c>
      <c r="C2" s="16"/>
      <c r="D2" s="8"/>
      <c r="E2" s="9"/>
      <c r="F2" s="9"/>
      <c r="G2" s="9"/>
      <c r="H2" s="9"/>
      <c r="I2" s="9"/>
      <c r="J2" s="9"/>
      <c r="K2" s="9"/>
      <c r="L2" s="9"/>
    </row>
    <row r="3" spans="1:12" s="7" customFormat="1" x14ac:dyDescent="0.3">
      <c r="A3" t="s">
        <v>134</v>
      </c>
      <c r="B3" s="15">
        <v>0.15</v>
      </c>
      <c r="C3" s="16"/>
      <c r="D3" s="8"/>
      <c r="E3" s="9"/>
      <c r="F3" s="9"/>
      <c r="G3" s="9"/>
      <c r="H3" s="9"/>
      <c r="I3" s="9"/>
      <c r="J3" s="9"/>
      <c r="K3" s="9"/>
      <c r="L3" s="9"/>
    </row>
    <row r="4" spans="1:12" s="7" customFormat="1" x14ac:dyDescent="0.3">
      <c r="A4" t="s">
        <v>135</v>
      </c>
      <c r="B4" s="15">
        <v>0.25</v>
      </c>
      <c r="C4" s="16"/>
      <c r="D4" s="8"/>
      <c r="E4" s="9"/>
      <c r="F4" s="9"/>
      <c r="G4" s="9"/>
      <c r="H4" s="9"/>
      <c r="I4" s="9"/>
      <c r="J4" s="9"/>
      <c r="K4" s="9"/>
      <c r="L4" s="9"/>
    </row>
    <row r="5" spans="1:12" x14ac:dyDescent="0.3">
      <c r="B5" t="s">
        <v>137</v>
      </c>
      <c r="C5" t="s">
        <v>138</v>
      </c>
      <c r="D5" t="s">
        <v>139</v>
      </c>
      <c r="E5" t="s">
        <v>140</v>
      </c>
      <c r="F5" t="s">
        <v>141</v>
      </c>
      <c r="G5" t="s">
        <v>142</v>
      </c>
      <c r="H5" t="s">
        <v>146</v>
      </c>
      <c r="I5" t="s">
        <v>143</v>
      </c>
      <c r="J5" t="s">
        <v>144</v>
      </c>
      <c r="K5" t="s">
        <v>145</v>
      </c>
    </row>
    <row r="6" spans="1:12" x14ac:dyDescent="0.3">
      <c r="B6" t="s">
        <v>136</v>
      </c>
      <c r="C6">
        <v>3</v>
      </c>
      <c r="D6">
        <v>4</v>
      </c>
      <c r="E6">
        <v>5</v>
      </c>
      <c r="F6">
        <v>6</v>
      </c>
      <c r="G6">
        <v>7</v>
      </c>
      <c r="H6">
        <v>8</v>
      </c>
      <c r="I6">
        <v>6</v>
      </c>
      <c r="J6">
        <v>7</v>
      </c>
      <c r="K6">
        <v>8</v>
      </c>
    </row>
    <row r="7" spans="1:12" x14ac:dyDescent="0.3">
      <c r="A7" t="s">
        <v>56</v>
      </c>
      <c r="B7" s="5">
        <f>58412/12</f>
        <v>4867.666666666667</v>
      </c>
      <c r="C7" s="5">
        <f>60296/12</f>
        <v>5024.666666666667</v>
      </c>
      <c r="D7" s="5">
        <f>62180/12</f>
        <v>5181.666666666667</v>
      </c>
      <c r="E7" s="5">
        <f>64064/12</f>
        <v>5338.666666666667</v>
      </c>
      <c r="F7" s="5">
        <f>65948/12</f>
        <v>5495.666666666667</v>
      </c>
      <c r="G7" s="5">
        <f>67832/12</f>
        <v>5652.666666666667</v>
      </c>
      <c r="H7" s="5">
        <f>69716/12</f>
        <v>5809.666666666667</v>
      </c>
      <c r="I7" s="5">
        <f>72457/12</f>
        <v>6038.083333333333</v>
      </c>
      <c r="J7" s="5">
        <f>74527/12</f>
        <v>6210.583333333333</v>
      </c>
      <c r="K7" s="5">
        <f>76597/12</f>
        <v>6383.083333333333</v>
      </c>
    </row>
    <row r="8" spans="1:12" x14ac:dyDescent="0.3">
      <c r="A8" t="s">
        <v>147</v>
      </c>
      <c r="B8" s="5">
        <f t="shared" ref="B8:K8" si="0">B7*30%+B7</f>
        <v>6327.9666666666672</v>
      </c>
      <c r="C8" s="5">
        <f t="shared" si="0"/>
        <v>6532.0666666666675</v>
      </c>
      <c r="D8" s="5">
        <f t="shared" si="0"/>
        <v>6736.166666666667</v>
      </c>
      <c r="E8" s="5">
        <f t="shared" si="0"/>
        <v>6940.2666666666673</v>
      </c>
      <c r="F8" s="5">
        <f t="shared" si="0"/>
        <v>7144.3666666666668</v>
      </c>
      <c r="G8" s="5">
        <f t="shared" si="0"/>
        <v>7348.4666666666672</v>
      </c>
      <c r="H8" s="5">
        <f t="shared" si="0"/>
        <v>7552.5666666666675</v>
      </c>
      <c r="I8" s="5">
        <f t="shared" si="0"/>
        <v>7849.5083333333332</v>
      </c>
      <c r="J8" s="5">
        <f t="shared" si="0"/>
        <v>8073.7583333333332</v>
      </c>
      <c r="K8" s="5">
        <f t="shared" si="0"/>
        <v>8298.0083333333332</v>
      </c>
    </row>
    <row r="9" spans="1:12" x14ac:dyDescent="0.3">
      <c r="A9" t="s">
        <v>148</v>
      </c>
      <c r="B9" s="5">
        <f>B7*15%+B7</f>
        <v>5597.8166666666666</v>
      </c>
      <c r="C9" s="5">
        <f t="shared" ref="C9:K9" si="1">C7*15%+C7</f>
        <v>5778.3666666666668</v>
      </c>
      <c r="D9" s="5">
        <f t="shared" si="1"/>
        <v>5958.916666666667</v>
      </c>
      <c r="E9" s="5">
        <f t="shared" si="1"/>
        <v>6139.4666666666672</v>
      </c>
      <c r="F9" s="5">
        <f t="shared" si="1"/>
        <v>6320.0166666666673</v>
      </c>
      <c r="G9" s="5">
        <f t="shared" si="1"/>
        <v>6500.5666666666666</v>
      </c>
      <c r="H9" s="5">
        <f t="shared" si="1"/>
        <v>6681.1166666666668</v>
      </c>
      <c r="I9" s="5">
        <f t="shared" si="1"/>
        <v>6943.7958333333327</v>
      </c>
      <c r="J9" s="5">
        <f t="shared" si="1"/>
        <v>7142.1708333333327</v>
      </c>
      <c r="K9" s="5">
        <f t="shared" si="1"/>
        <v>7340.5458333333327</v>
      </c>
    </row>
    <row r="10" spans="1:12" x14ac:dyDescent="0.3">
      <c r="A10" t="s">
        <v>149</v>
      </c>
      <c r="B10" s="5">
        <f>B7*25%+B7</f>
        <v>6084.5833333333339</v>
      </c>
      <c r="C10" s="5">
        <f t="shared" ref="C10:K10" si="2">C7*25%+C7</f>
        <v>6280.8333333333339</v>
      </c>
      <c r="D10" s="5">
        <f t="shared" si="2"/>
        <v>6477.0833333333339</v>
      </c>
      <c r="E10" s="5">
        <f t="shared" si="2"/>
        <v>6673.3333333333339</v>
      </c>
      <c r="F10" s="5">
        <f t="shared" si="2"/>
        <v>6869.5833333333339</v>
      </c>
      <c r="G10" s="5">
        <f t="shared" si="2"/>
        <v>7065.8333333333339</v>
      </c>
      <c r="H10" s="5">
        <f t="shared" si="2"/>
        <v>7262.0833333333339</v>
      </c>
      <c r="I10" s="5">
        <f t="shared" si="2"/>
        <v>7547.6041666666661</v>
      </c>
      <c r="J10" s="5">
        <f t="shared" si="2"/>
        <v>7763.2291666666661</v>
      </c>
      <c r="K10" s="5">
        <f t="shared" si="2"/>
        <v>7978.8541666666661</v>
      </c>
      <c r="L10" s="5"/>
    </row>
    <row r="25" spans="13:13" x14ac:dyDescent="0.3">
      <c r="M25">
        <f>4867.67*30.41%+4867.67</f>
        <v>6347.9284470000002</v>
      </c>
    </row>
    <row r="33" spans="1:12" x14ac:dyDescent="0.3">
      <c r="B33" t="s">
        <v>137</v>
      </c>
      <c r="C33" t="s">
        <v>138</v>
      </c>
      <c r="D33" t="s">
        <v>139</v>
      </c>
      <c r="F33" t="s">
        <v>140</v>
      </c>
      <c r="H33" t="s">
        <v>141</v>
      </c>
      <c r="I33" t="s">
        <v>146</v>
      </c>
      <c r="J33" t="s">
        <v>153</v>
      </c>
      <c r="K33" t="s">
        <v>154</v>
      </c>
      <c r="L33" t="s">
        <v>155</v>
      </c>
    </row>
    <row r="34" spans="1:12" x14ac:dyDescent="0.3">
      <c r="B34" t="s">
        <v>136</v>
      </c>
      <c r="C34">
        <v>3</v>
      </c>
      <c r="D34">
        <v>4</v>
      </c>
      <c r="E34">
        <v>6</v>
      </c>
      <c r="F34">
        <v>5</v>
      </c>
      <c r="G34">
        <v>7</v>
      </c>
      <c r="H34">
        <v>6</v>
      </c>
      <c r="I34">
        <v>8</v>
      </c>
      <c r="J34">
        <v>6</v>
      </c>
      <c r="K34">
        <v>7</v>
      </c>
      <c r="L34">
        <v>8</v>
      </c>
    </row>
    <row r="35" spans="1:12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3">
      <c r="A36" t="s">
        <v>147</v>
      </c>
      <c r="B36" s="5">
        <v>6327.9666666666672</v>
      </c>
      <c r="C36" s="5">
        <v>6532.0666666666675</v>
      </c>
      <c r="D36" s="5">
        <v>6736.166666666667</v>
      </c>
      <c r="E36" s="5">
        <v>7144.3666666666668</v>
      </c>
      <c r="F36" s="5">
        <v>6940.2666666666673</v>
      </c>
      <c r="G36" s="5">
        <v>7348.4666666666672</v>
      </c>
      <c r="H36" s="5">
        <v>7144.3666666666668</v>
      </c>
      <c r="I36" s="5">
        <v>7552.5666666666675</v>
      </c>
      <c r="J36" s="5">
        <v>7849.5083333333332</v>
      </c>
      <c r="K36" s="5">
        <v>8073.7583333333332</v>
      </c>
      <c r="L36" s="5">
        <v>8298.0083333333332</v>
      </c>
    </row>
    <row r="37" spans="1:12" x14ac:dyDescent="0.3">
      <c r="A37" t="s">
        <v>149</v>
      </c>
      <c r="B37" s="5">
        <v>6084.5833333333339</v>
      </c>
      <c r="C37" s="5">
        <v>6280.8333333333339</v>
      </c>
      <c r="D37" s="5">
        <v>6477.0833333333339</v>
      </c>
      <c r="E37" s="5">
        <v>6869.5833333333339</v>
      </c>
      <c r="F37" s="5">
        <v>6673.3333333333339</v>
      </c>
      <c r="G37" s="5">
        <v>7065.8333333333339</v>
      </c>
      <c r="H37" s="5">
        <v>6869.5833333333339</v>
      </c>
      <c r="I37" s="5">
        <v>7262.0833333333339</v>
      </c>
      <c r="J37" s="5">
        <v>7547.6041666666661</v>
      </c>
      <c r="K37" s="5">
        <v>7763.2291666666661</v>
      </c>
      <c r="L37" s="5">
        <v>7978.8541666666661</v>
      </c>
    </row>
    <row r="38" spans="1:12" x14ac:dyDescent="0.3">
      <c r="A38" t="s">
        <v>148</v>
      </c>
      <c r="B38" s="5">
        <v>5597.8166666666666</v>
      </c>
      <c r="C38" s="5">
        <v>5778.3666666666668</v>
      </c>
      <c r="D38" s="5">
        <v>5958.916666666667</v>
      </c>
      <c r="E38" s="5">
        <v>6320.0166666666673</v>
      </c>
      <c r="F38" s="5">
        <v>6139.4666666666672</v>
      </c>
      <c r="G38" s="5">
        <v>6500.5666666666666</v>
      </c>
      <c r="H38" s="5">
        <v>6320.0166666666673</v>
      </c>
      <c r="I38" s="5">
        <v>6681.1166666666668</v>
      </c>
      <c r="J38" s="5">
        <v>6943.7958333333327</v>
      </c>
      <c r="K38" s="5">
        <v>7142.1708333333327</v>
      </c>
      <c r="L38" s="5">
        <v>7340.5458333333327</v>
      </c>
    </row>
  </sheetData>
  <phoneticPr fontId="2" type="noConversion"/>
  <pageMargins left="0.7" right="0.7" top="0.75" bottom="0.75" header="0.3" footer="0.3"/>
  <pageSetup scale="9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Sheet1</vt:lpstr>
      <vt:lpstr>Sheet4</vt:lpstr>
      <vt:lpstr>Sheet3</vt:lpstr>
      <vt:lpstr>Sheet2</vt:lpstr>
    </vt:vector>
  </TitlesOfParts>
  <Company>Army Golden Master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Petina R Ms CIV USA TRADOC USACC</dc:creator>
  <cp:lastModifiedBy>Logsdon, Joshua D CIV USARMY USACC (USA)</cp:lastModifiedBy>
  <cp:lastPrinted>2024-05-15T13:31:56Z</cp:lastPrinted>
  <dcterms:created xsi:type="dcterms:W3CDTF">2023-08-22T17:08:31Z</dcterms:created>
  <dcterms:modified xsi:type="dcterms:W3CDTF">2025-04-29T13:57:08Z</dcterms:modified>
</cp:coreProperties>
</file>